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GoogleDrive\OUP equity handbook\Exercises - Final Set\"/>
    </mc:Choice>
  </mc:AlternateContent>
  <xr:revisionPtr revIDLastSave="0" documentId="13_ncr:1_{6E829D20-D2C5-479F-A17F-70E3700CFC0B}" xr6:coauthVersionLast="45" xr6:coauthVersionMax="45" xr10:uidLastSave="{00000000-0000-0000-0000-000000000000}"/>
  <bookViews>
    <workbookView xWindow="2025" yWindow="750" windowWidth="20205" windowHeight="14850" tabRatio="784" xr2:uid="{00000000-000D-0000-FFFF-FFFF00000000}"/>
  </bookViews>
  <sheets>
    <sheet name="Title Sheet" sheetId="15" r:id="rId1"/>
    <sheet name="Calculation &amp; EDEH" sheetId="8" r:id="rId2"/>
    <sheet name="inequality aversion &amp; EDEH" sheetId="11" r:id="rId3"/>
    <sheet name="equity plane &amp; EDEH" sheetId="12" r:id="rId4"/>
    <sheet name="Calculation &amp; EDIEH" sheetId="10" r:id="rId5"/>
    <sheet name="SES-inequality aversion &amp; EDIEH" sheetId="13" r:id="rId6"/>
    <sheet name="equity plane &amp; EDIEH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14" l="1"/>
  <c r="P4" i="14"/>
  <c r="P5" i="14"/>
  <c r="P7" i="14"/>
  <c r="P8" i="14"/>
  <c r="P9" i="14"/>
  <c r="P11" i="14"/>
  <c r="P12" i="14"/>
  <c r="P13" i="14"/>
  <c r="P15" i="14"/>
  <c r="P16" i="14"/>
  <c r="P17" i="14"/>
  <c r="M5" i="13"/>
  <c r="N5" i="13"/>
  <c r="M6" i="13"/>
  <c r="N6" i="13"/>
  <c r="M7" i="13"/>
  <c r="N7" i="13"/>
  <c r="M8" i="13"/>
  <c r="N8" i="13"/>
  <c r="M9" i="13"/>
  <c r="N9" i="13"/>
  <c r="M10" i="13"/>
  <c r="N10" i="13"/>
  <c r="M11" i="13"/>
  <c r="N11" i="13"/>
  <c r="M12" i="13"/>
  <c r="N12" i="13"/>
  <c r="P4" i="12" l="1"/>
  <c r="P5" i="12"/>
  <c r="P6" i="12"/>
  <c r="P8" i="12"/>
  <c r="P9" i="12"/>
  <c r="P10" i="12"/>
  <c r="P12" i="12"/>
  <c r="P13" i="12"/>
  <c r="P14" i="12"/>
  <c r="P16" i="12"/>
  <c r="P17" i="12"/>
  <c r="P18" i="12"/>
  <c r="T18" i="12"/>
  <c r="T17" i="12"/>
  <c r="T16" i="12"/>
  <c r="T14" i="12"/>
  <c r="T13" i="12"/>
  <c r="T12" i="12"/>
  <c r="T10" i="12"/>
  <c r="T9" i="12"/>
  <c r="T8" i="12"/>
  <c r="T6" i="12"/>
  <c r="T5" i="12"/>
  <c r="T4" i="12"/>
  <c r="C36" i="11" l="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E14" i="8" l="1"/>
  <c r="F14" i="8"/>
  <c r="G14" i="8"/>
  <c r="S4" i="12" l="1"/>
  <c r="S8" i="12" s="1"/>
  <c r="S12" i="12" s="1"/>
  <c r="S16" i="12" s="1"/>
  <c r="O4" i="12"/>
  <c r="O8" i="12" s="1"/>
  <c r="O12" i="12" s="1"/>
  <c r="O16" i="12" s="1"/>
  <c r="S6" i="12"/>
  <c r="S10" i="12" s="1"/>
  <c r="S14" i="12" s="1"/>
  <c r="S18" i="12" s="1"/>
  <c r="O6" i="12"/>
  <c r="O10" i="12" s="1"/>
  <c r="O14" i="12" s="1"/>
  <c r="O18" i="12" s="1"/>
  <c r="O5" i="12"/>
  <c r="S5" i="12"/>
  <c r="D4" i="10"/>
  <c r="D5" i="10" s="1"/>
  <c r="D6" i="10" s="1"/>
  <c r="D7" i="10" s="1"/>
  <c r="D8" i="10" s="1"/>
  <c r="E8" i="10" s="1"/>
  <c r="U6" i="12" l="1"/>
  <c r="U4" i="12"/>
  <c r="U5" i="12"/>
  <c r="S9" i="12"/>
  <c r="Q6" i="12"/>
  <c r="Q4" i="12"/>
  <c r="O9" i="12"/>
  <c r="Q5" i="12"/>
  <c r="E6" i="10"/>
  <c r="E5" i="10"/>
  <c r="E7" i="10"/>
  <c r="E4" i="10"/>
  <c r="H9" i="10"/>
  <c r="O5" i="14" s="1"/>
  <c r="O9" i="14" s="1"/>
  <c r="O13" i="14" s="1"/>
  <c r="O17" i="14" s="1"/>
  <c r="G9" i="10"/>
  <c r="O4" i="14" s="1"/>
  <c r="F9" i="10"/>
  <c r="O3" i="14" s="1"/>
  <c r="O7" i="14" s="1"/>
  <c r="O11" i="14" s="1"/>
  <c r="O15" i="14" s="1"/>
  <c r="U10" i="12" l="1"/>
  <c r="S13" i="12"/>
  <c r="U9" i="12"/>
  <c r="U8" i="12"/>
  <c r="Q5" i="14"/>
  <c r="O8" i="14"/>
  <c r="Q3" i="14"/>
  <c r="Q4" i="14"/>
  <c r="Q10" i="12"/>
  <c r="O13" i="12"/>
  <c r="Q9" i="12"/>
  <c r="Q8" i="12"/>
  <c r="M14" i="10"/>
  <c r="E14" i="10"/>
  <c r="I14" i="10"/>
  <c r="Q13" i="12" l="1"/>
  <c r="O17" i="12"/>
  <c r="Q12" i="12"/>
  <c r="Q14" i="12"/>
  <c r="Q9" i="14"/>
  <c r="Q7" i="14"/>
  <c r="O12" i="14"/>
  <c r="Q8" i="14"/>
  <c r="U13" i="12"/>
  <c r="S17" i="12"/>
  <c r="U14" i="12"/>
  <c r="U12" i="12"/>
  <c r="C4" i="8"/>
  <c r="C5" i="8"/>
  <c r="C6" i="8"/>
  <c r="C7" i="8"/>
  <c r="C8" i="8"/>
  <c r="C9" i="8"/>
  <c r="C10" i="8"/>
  <c r="C11" i="8"/>
  <c r="C12" i="8"/>
  <c r="C13" i="8"/>
  <c r="Q13" i="14" l="1"/>
  <c r="O16" i="14"/>
  <c r="Q11" i="14"/>
  <c r="Q12" i="14"/>
  <c r="U17" i="12"/>
  <c r="U18" i="12"/>
  <c r="U16" i="12"/>
  <c r="Q18" i="12"/>
  <c r="Q17" i="12"/>
  <c r="Q16" i="12"/>
  <c r="J13" i="8"/>
  <c r="J9" i="8"/>
  <c r="J5" i="8"/>
  <c r="J12" i="8"/>
  <c r="J8" i="8"/>
  <c r="J4" i="8"/>
  <c r="J11" i="8"/>
  <c r="J7" i="8"/>
  <c r="J10" i="8"/>
  <c r="J6" i="8"/>
  <c r="O13" i="8"/>
  <c r="N7" i="8"/>
  <c r="N6" i="8"/>
  <c r="M9" i="8"/>
  <c r="M4" i="8"/>
  <c r="N5" i="8"/>
  <c r="O6" i="8"/>
  <c r="M8" i="8"/>
  <c r="N9" i="8"/>
  <c r="O10" i="8"/>
  <c r="M12" i="8"/>
  <c r="N13" i="8"/>
  <c r="O4" i="8"/>
  <c r="M6" i="8"/>
  <c r="O8" i="8"/>
  <c r="M10" i="8"/>
  <c r="N11" i="8"/>
  <c r="O12" i="8"/>
  <c r="M5" i="8"/>
  <c r="O7" i="8"/>
  <c r="N10" i="8"/>
  <c r="O11" i="8"/>
  <c r="M13" i="8"/>
  <c r="N4" i="8"/>
  <c r="O5" i="8"/>
  <c r="M7" i="8"/>
  <c r="N8" i="8"/>
  <c r="O9" i="8"/>
  <c r="M11" i="8"/>
  <c r="N12" i="8"/>
  <c r="Q16" i="14" l="1"/>
  <c r="Q15" i="14"/>
  <c r="Q17" i="14"/>
  <c r="K4" i="8"/>
  <c r="K5" i="8" s="1"/>
  <c r="K6" i="8" s="1"/>
  <c r="K7" i="8" s="1"/>
  <c r="K8" i="8" s="1"/>
  <c r="K9" i="8" s="1"/>
  <c r="K10" i="8" s="1"/>
  <c r="K11" i="8" s="1"/>
  <c r="K12" i="8" s="1"/>
  <c r="K13" i="8" s="1"/>
  <c r="L8" i="8" l="1"/>
  <c r="L4" i="8"/>
  <c r="L7" i="8"/>
  <c r="L12" i="8"/>
  <c r="L10" i="8"/>
  <c r="L6" i="8"/>
  <c r="L9" i="8"/>
  <c r="L5" i="8"/>
  <c r="L13" i="8"/>
  <c r="L11" i="8"/>
  <c r="M19" i="8" l="1"/>
  <c r="I19" i="8"/>
  <c r="E19" i="8"/>
  <c r="D19" i="8" s="1"/>
  <c r="C19" i="8" l="1"/>
  <c r="G19" i="8"/>
  <c r="H19" i="8"/>
  <c r="K19" i="8"/>
  <c r="L19" i="8"/>
  <c r="D14" i="10"/>
  <c r="H14" i="10"/>
  <c r="L14" i="10"/>
  <c r="K14" i="10"/>
  <c r="G14" i="10" l="1"/>
  <c r="C14" i="10"/>
</calcChain>
</file>

<file path=xl/sharedStrings.xml><?xml version="1.0" encoding="utf-8"?>
<sst xmlns="http://schemas.openxmlformats.org/spreadsheetml/2006/main" count="110" uniqueCount="53">
  <si>
    <t>η</t>
  </si>
  <si>
    <t>Group size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</si>
  <si>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</si>
  <si>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</si>
  <si>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</si>
  <si>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</si>
  <si>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</si>
  <si>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</si>
  <si>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</si>
  <si>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</si>
  <si>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</si>
  <si>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</si>
  <si>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SES quintile</t>
  </si>
  <si>
    <t>cum size</t>
  </si>
  <si>
    <t>Table 2. EDIEH, relative extended concentration index and generalized (absolute) extended concentration index</t>
  </si>
  <si>
    <t>EDIEH</t>
  </si>
  <si>
    <t>ext conc</t>
  </si>
  <si>
    <t>gen ext conc</t>
  </si>
  <si>
    <t>mean</t>
  </si>
  <si>
    <t>Table 4. Auxiliary calculations</t>
  </si>
  <si>
    <t>average</t>
  </si>
  <si>
    <t>inequality</t>
  </si>
  <si>
    <t>indifference</t>
  </si>
  <si>
    <t>Table 1. HALE simulated for 10 groups</t>
  </si>
  <si>
    <t>HALE 1: No Public NRT</t>
  </si>
  <si>
    <t>HALE 2: Universal NRT</t>
  </si>
  <si>
    <t>HALE 3: Proportional Universal NRT</t>
  </si>
  <si>
    <t>HALE 1</t>
  </si>
  <si>
    <t>HALE 2</t>
  </si>
  <si>
    <t>HALE 3</t>
  </si>
  <si>
    <t>HALE 2 vs HALE 1</t>
  </si>
  <si>
    <t>HALE 3 vs HALE 1</t>
  </si>
  <si>
    <t>Cells are colour coded as follows:</t>
  </si>
  <si>
    <t>Exercise cell</t>
  </si>
  <si>
    <t>Data</t>
  </si>
  <si>
    <t>Calculation</t>
  </si>
  <si>
    <t>Optional input</t>
  </si>
  <si>
    <t>Group Rank HALE</t>
  </si>
  <si>
    <t>Group</t>
  </si>
  <si>
    <t>Cum size</t>
  </si>
  <si>
    <t>Table 2. Weighting function 1-η(1-p)^(η-1)</t>
  </si>
  <si>
    <t>Table 3. EDEH, relative extended Gini, and generalized extended Gini</t>
  </si>
  <si>
    <t>EDEH Welfare</t>
  </si>
  <si>
    <t>Extended Gini Relative Inequality</t>
  </si>
  <si>
    <t>Generalized Extended Gini Absolute Inequality</t>
  </si>
  <si>
    <t>Table 5. Auxiliary calculations for Figure 3</t>
  </si>
  <si>
    <t>Table 3. Auxiliary calculations for Figure 2</t>
  </si>
  <si>
    <t>Table 4. Auxiliary calculations for Figure 3</t>
  </si>
  <si>
    <t>Equity-efficiency plane for different values of η</t>
  </si>
  <si>
    <t>Equity Weight</t>
  </si>
  <si>
    <t>equity weight</t>
  </si>
  <si>
    <t>Table 1. HALE by SES quintile groups</t>
  </si>
  <si>
    <t>Exercise 12: Rank-dependent equity 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</si>
</sst>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8"/>
      <color theme="1"/>
      <name val="Arial"/>
      <family val="2"/>
    </font>
    <font>
      <b/>
      <sz val="11"/>
      <color rgb="FFC00000"/>
      <name val="Arial"/>
      <family val="2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/>
    <xf numFmtId="0" fontId="2" fillId="0" borderId="0" xfId="6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5" fillId="0" borderId="0" xfId="0" applyFont="1"/>
    <xf numFmtId="0" fontId="4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Fill="1"/>
    <xf numFmtId="0" fontId="9" fillId="3" borderId="0" xfId="0" applyFont="1" applyFill="1" applyAlignment="1">
      <alignment horizontal="center" vertical="top" wrapText="1"/>
    </xf>
    <xf numFmtId="0" fontId="9" fillId="3" borderId="0" xfId="0" applyFont="1" applyFill="1"/>
    <xf numFmtId="0" fontId="9" fillId="3" borderId="0" xfId="6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4" borderId="0" xfId="6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/>
    </xf>
    <xf numFmtId="0" fontId="9" fillId="3" borderId="2" xfId="0" applyFont="1" applyFill="1" applyBorder="1"/>
    <xf numFmtId="0" fontId="10" fillId="3" borderId="2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/>
    </xf>
    <xf numFmtId="0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/>
    </xf>
    <xf numFmtId="164" fontId="5" fillId="4" borderId="2" xfId="0" applyNumberFormat="1" applyFont="1" applyFill="1" applyBorder="1"/>
    <xf numFmtId="164" fontId="5" fillId="4" borderId="0" xfId="0" applyNumberFormat="1" applyFont="1" applyFill="1"/>
    <xf numFmtId="0" fontId="8" fillId="0" borderId="0" xfId="0" applyFont="1"/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Border="1"/>
    <xf numFmtId="0" fontId="4" fillId="0" borderId="0" xfId="0" applyFont="1"/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5" fillId="4" borderId="0" xfId="0" applyNumberFormat="1" applyFont="1" applyFill="1" applyAlignment="1">
      <alignment horizontal="center"/>
    </xf>
    <xf numFmtId="0" fontId="9" fillId="3" borderId="2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9" fillId="3" borderId="0" xfId="6" applyFont="1" applyFill="1" applyBorder="1" applyAlignment="1">
      <alignment horizontal="left" vertical="center" wrapText="1"/>
    </xf>
    <xf numFmtId="164" fontId="5" fillId="0" borderId="0" xfId="0" applyNumberFormat="1" applyFont="1" applyFill="1"/>
    <xf numFmtId="0" fontId="9" fillId="0" borderId="0" xfId="0" applyFont="1" applyFill="1" applyAlignment="1">
      <alignment horizontal="center"/>
    </xf>
    <xf numFmtId="0" fontId="5" fillId="0" borderId="0" xfId="0" applyFont="1" applyBorder="1"/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Border="1"/>
    <xf numFmtId="164" fontId="0" fillId="0" borderId="0" xfId="0" applyNumberFormat="1" applyFill="1"/>
    <xf numFmtId="0" fontId="9" fillId="3" borderId="0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8" fillId="0" borderId="0" xfId="0" applyFont="1" applyFill="1" applyBorder="1"/>
    <xf numFmtId="0" fontId="9" fillId="3" borderId="0" xfId="0" applyFont="1" applyFill="1" applyBorder="1" applyAlignment="1">
      <alignment horizontal="center" vertical="top"/>
    </xf>
    <xf numFmtId="0" fontId="5" fillId="4" borderId="0" xfId="0" applyNumberFormat="1" applyFont="1" applyFill="1"/>
    <xf numFmtId="164" fontId="5" fillId="4" borderId="0" xfId="0" applyNumberFormat="1" applyFont="1" applyFill="1" applyBorder="1"/>
    <xf numFmtId="0" fontId="0" fillId="4" borderId="0" xfId="0" applyFill="1"/>
    <xf numFmtId="0" fontId="5" fillId="4" borderId="0" xfId="0" applyNumberFormat="1" applyFont="1" applyFill="1" applyBorder="1"/>
    <xf numFmtId="164" fontId="0" fillId="4" borderId="0" xfId="0" applyNumberFormat="1" applyFill="1"/>
    <xf numFmtId="0" fontId="5" fillId="4" borderId="0" xfId="0" applyFont="1" applyFill="1" applyBorder="1"/>
    <xf numFmtId="0" fontId="5" fillId="4" borderId="0" xfId="0" applyFont="1" applyFill="1" applyBorder="1" applyAlignment="1">
      <alignment horizontal="center" vertical="top" wrapText="1"/>
    </xf>
    <xf numFmtId="0" fontId="0" fillId="3" borderId="0" xfId="0" applyFill="1"/>
    <xf numFmtId="0" fontId="5" fillId="3" borderId="0" xfId="0" applyFont="1" applyFill="1" applyBorder="1" applyAlignment="1">
      <alignment horizontal="center" vertical="top"/>
    </xf>
    <xf numFmtId="0" fontId="0" fillId="4" borderId="0" xfId="0" applyFont="1" applyFill="1" applyBorder="1"/>
    <xf numFmtId="0" fontId="0" fillId="4" borderId="0" xfId="0" applyNumberFormat="1" applyFont="1" applyFill="1" applyBorder="1"/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12" fillId="0" borderId="0" xfId="0" applyFont="1" applyAlignment="1"/>
    <xf numFmtId="0" fontId="0" fillId="5" borderId="6" xfId="0" applyFill="1" applyBorder="1"/>
    <xf numFmtId="0" fontId="0" fillId="5" borderId="7" xfId="0" applyFill="1" applyBorder="1"/>
    <xf numFmtId="0" fontId="8" fillId="6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0" fillId="5" borderId="9" xfId="0" applyFill="1" applyBorder="1"/>
    <xf numFmtId="0" fontId="0" fillId="5" borderId="1" xfId="0" applyFill="1" applyBorder="1"/>
    <xf numFmtId="0" fontId="0" fillId="5" borderId="10" xfId="0" applyFill="1" applyBorder="1"/>
    <xf numFmtId="0" fontId="4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/>
    <xf numFmtId="0" fontId="5" fillId="6" borderId="0" xfId="0" applyFont="1" applyFill="1"/>
    <xf numFmtId="0" fontId="5" fillId="6" borderId="0" xfId="0" applyFont="1" applyFill="1" applyAlignment="1">
      <alignment horizontal="center"/>
    </xf>
    <xf numFmtId="165" fontId="5" fillId="4" borderId="0" xfId="8" applyNumberFormat="1" applyFont="1" applyFill="1" applyBorder="1" applyAlignment="1">
      <alignment horizontal="center" vertical="center"/>
    </xf>
    <xf numFmtId="164" fontId="5" fillId="8" borderId="2" xfId="0" applyNumberFormat="1" applyFont="1" applyFill="1" applyBorder="1"/>
    <xf numFmtId="0" fontId="8" fillId="5" borderId="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</cellXfs>
  <cellStyles count="9">
    <cellStyle name="Comma" xfId="8" builtinId="3"/>
    <cellStyle name="Normal" xfId="0" builtinId="0"/>
    <cellStyle name="Normal 2" xfId="2" xr:uid="{00000000-0005-0000-0000-000002000000}"/>
    <cellStyle name="Normal 3" xfId="4" xr:uid="{00000000-0005-0000-0000-000003000000}"/>
    <cellStyle name="Normal 4" xfId="6" xr:uid="{00000000-0005-0000-0000-000004000000}"/>
    <cellStyle name="Normal 5" xfId="1" xr:uid="{00000000-0005-0000-0000-000005000000}"/>
    <cellStyle name="Percent 2" xfId="5" xr:uid="{00000000-0005-0000-0000-000006000000}"/>
    <cellStyle name="Percent 3" xfId="7" xr:uid="{00000000-0005-0000-0000-000007000000}"/>
    <cellStyle name="Percent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EDEH versus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'Calculation &amp; EDEH'!$C$17</c:f>
              <c:strCache>
                <c:ptCount val="1"/>
                <c:pt idx="0">
                  <c:v>HALE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EDEH'!$C$20:$C$27</c:f>
              <c:numCache>
                <c:formatCode>0.0000000</c:formatCode>
                <c:ptCount val="8"/>
                <c:pt idx="0">
                  <c:v>70.626197272843712</c:v>
                </c:pt>
                <c:pt idx="1">
                  <c:v>69.914181012828379</c:v>
                </c:pt>
                <c:pt idx="2">
                  <c:v>69.30658724034609</c:v>
                </c:pt>
                <c:pt idx="3">
                  <c:v>68.78135762819231</c:v>
                </c:pt>
                <c:pt idx="4">
                  <c:v>68.322074996662991</c:v>
                </c:pt>
                <c:pt idx="5">
                  <c:v>67.916357826416004</c:v>
                </c:pt>
                <c:pt idx="6">
                  <c:v>67.079422515139996</c:v>
                </c:pt>
                <c:pt idx="7" formatCode="General">
                  <c:v>66.42412522746163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E6-4F91-A189-0D139EA8E31F}"/>
            </c:ext>
          </c:extLst>
        </c:ser>
        <c:ser>
          <c:idx val="1"/>
          <c:order val="1"/>
          <c:tx>
            <c:strRef>
              <c:f>'Calculation &amp; EDEH'!$G$17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EDEH'!$G$20:$G$27</c:f>
              <c:numCache>
                <c:formatCode>0.0000000</c:formatCode>
                <c:ptCount val="8"/>
                <c:pt idx="0">
                  <c:v>70.626290387595915</c:v>
                </c:pt>
                <c:pt idx="1">
                  <c:v>69.914278256097631</c:v>
                </c:pt>
                <c:pt idx="2">
                  <c:v>69.306688085976177</c:v>
                </c:pt>
                <c:pt idx="3">
                  <c:v>68.781461637415077</c:v>
                </c:pt>
                <c:pt idx="4">
                  <c:v>68.322181802883549</c:v>
                </c:pt>
                <c:pt idx="5">
                  <c:v>67.916467122453838</c:v>
                </c:pt>
                <c:pt idx="6">
                  <c:v>67.079536991123916</c:v>
                </c:pt>
                <c:pt idx="7" formatCode="General">
                  <c:v>66.424243799428737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E6-4F91-A189-0D139EA8E31F}"/>
            </c:ext>
          </c:extLst>
        </c:ser>
        <c:ser>
          <c:idx val="2"/>
          <c:order val="2"/>
          <c:tx>
            <c:strRef>
              <c:f>'Calculation &amp; EDEH'!$K$17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EDEH'!$K$20:$K$27</c:f>
              <c:numCache>
                <c:formatCode>0.0000000</c:formatCode>
                <c:ptCount val="8"/>
                <c:pt idx="0">
                  <c:v>70.626286922152346</c:v>
                </c:pt>
                <c:pt idx="1">
                  <c:v>69.914277428619272</c:v>
                </c:pt>
                <c:pt idx="2">
                  <c:v>69.306689745286363</c:v>
                </c:pt>
                <c:pt idx="3">
                  <c:v>68.781465637278984</c:v>
                </c:pt>
                <c:pt idx="4">
                  <c:v>68.322188004095352</c:v>
                </c:pt>
                <c:pt idx="5">
                  <c:v>67.916475393831917</c:v>
                </c:pt>
                <c:pt idx="6">
                  <c:v>67.079549918562208</c:v>
                </c:pt>
                <c:pt idx="7" formatCode="General">
                  <c:v>66.424260739517877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E6-4F91-A189-0D139EA8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936832"/>
        <c:axId val="248961288"/>
      </c:scatterChart>
      <c:valAx>
        <c:axId val="250936832"/>
        <c:scaling>
          <c:orientation val="minMax"/>
          <c:max val="3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η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61288"/>
        <c:crosses val="autoZero"/>
        <c:crossBetween val="midCat"/>
      </c:valAx>
      <c:valAx>
        <c:axId val="24896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936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3b:</a:t>
            </a:r>
            <a:r>
              <a:rPr lang="en-GB" b="1" baseline="0"/>
              <a:t> </a:t>
            </a:r>
            <a:r>
              <a:rPr lang="el-GR" sz="1400" b="1" i="0" u="none" strike="noStrike" baseline="0">
                <a:effectLst/>
              </a:rPr>
              <a:t>η</a:t>
            </a:r>
            <a:r>
              <a:rPr lang="nl-BE" sz="1400" b="1" i="0" u="none" strike="noStrike" baseline="0">
                <a:effectLst/>
              </a:rPr>
              <a:t> = 1,2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15A7567-0C55-4AF6-B15A-961FCBC35A7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CF3-4641-A1F4-A3F1DBB0F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EDIEH'!$P$7</c:f>
              <c:numCache>
                <c:formatCode>0.0000000</c:formatCode>
                <c:ptCount val="1"/>
                <c:pt idx="0">
                  <c:v>-8.7813372477890637E-3</c:v>
                </c:pt>
              </c:numCache>
            </c:numRef>
          </c:xVal>
          <c:yVal>
            <c:numRef>
              <c:f>'equity plane &amp; EDIEH'!$O$7</c:f>
              <c:numCache>
                <c:formatCode>General</c:formatCode>
                <c:ptCount val="1"/>
                <c:pt idx="0">
                  <c:v>70.579503032388232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EDIEH'!$N$7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CD3-4DCB-A745-83ED949717A8}"/>
            </c:ext>
          </c:extLst>
        </c:ser>
        <c:ser>
          <c:idx val="5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617AE9E-0805-484E-993E-3F84E53067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CF3-4641-A1F4-A3F1DBB0F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EDIEH'!$P$8</c:f>
              <c:numCache>
                <c:formatCode>0.0000000</c:formatCode>
                <c:ptCount val="1"/>
                <c:pt idx="0">
                  <c:v>-8.7812722490585617E-3</c:v>
                </c:pt>
              </c:numCache>
            </c:numRef>
          </c:xVal>
          <c:yVal>
            <c:numRef>
              <c:f>'equity plane &amp; EDIEH'!$O$8</c:f>
              <c:numCache>
                <c:formatCode>General</c:formatCode>
                <c:ptCount val="1"/>
                <c:pt idx="0">
                  <c:v>70.579596147140407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EDIEH'!$N$8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CCD3-4DCB-A745-83ED949717A8}"/>
            </c:ext>
          </c:extLst>
        </c:ser>
        <c:ser>
          <c:idx val="9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609A7CF-2F5E-40EE-A4C0-50CA7DFDF25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CF3-4641-A1F4-A3F1DBB0F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EDIEH'!$P$9</c:f>
              <c:numCache>
                <c:formatCode>0.0000000</c:formatCode>
                <c:ptCount val="1"/>
                <c:pt idx="0">
                  <c:v>-8.7812366430269056E-3</c:v>
                </c:pt>
              </c:numCache>
            </c:numRef>
          </c:xVal>
          <c:yVal>
            <c:numRef>
              <c:f>'equity plane &amp; EDIEH'!$O$9</c:f>
              <c:numCache>
                <c:formatCode>General</c:formatCode>
                <c:ptCount val="1"/>
                <c:pt idx="0">
                  <c:v>70.579592681696866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EDIEH'!$N$9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CCD3-4DCB-A745-83ED949717A8}"/>
            </c:ext>
          </c:extLst>
        </c:ser>
        <c:ser>
          <c:idx val="0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EDIEH'!$P$7:$P$9</c:f>
              <c:numCache>
                <c:formatCode>0.0000000</c:formatCode>
                <c:ptCount val="3"/>
                <c:pt idx="0">
                  <c:v>-8.7813372477890637E-3</c:v>
                </c:pt>
                <c:pt idx="1">
                  <c:v>-8.7812722490585617E-3</c:v>
                </c:pt>
                <c:pt idx="2">
                  <c:v>-8.7812366430269056E-3</c:v>
                </c:pt>
              </c:numCache>
            </c:numRef>
          </c:xVal>
          <c:yVal>
            <c:numRef>
              <c:f>'equity plane &amp; EDIEH'!$Q$7:$Q$9</c:f>
              <c:numCache>
                <c:formatCode>0.0000000</c:formatCode>
                <c:ptCount val="3"/>
                <c:pt idx="0" formatCode="General">
                  <c:v>70.579600775366572</c:v>
                </c:pt>
                <c:pt idx="1">
                  <c:v>70.579596147140407</c:v>
                </c:pt>
                <c:pt idx="2" formatCode="General">
                  <c:v>70.579593611817799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CD3-4DCB-A745-83ED94971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95560"/>
        <c:axId val="250094776"/>
      </c:scatterChart>
      <c:valAx>
        <c:axId val="250095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200" b="0" i="0" u="none" strike="noStrike" baseline="0">
                    <a:effectLst/>
                  </a:rPr>
                  <a:t>Negative of Extended Concentration Index </a:t>
                </a:r>
                <a:br>
                  <a:rPr lang="nl-BE" sz="1200" b="0" i="0" u="none" strike="noStrike" baseline="0">
                    <a:effectLst/>
                  </a:rPr>
                </a:br>
                <a:r>
                  <a:rPr lang="nl-BE" sz="1200" b="0" i="0" u="none" strike="noStrike" baseline="0">
                    <a:effectLst/>
                  </a:rPr>
                  <a:t>of Inequality in HALE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4776"/>
        <c:crosses val="autoZero"/>
        <c:crossBetween val="midCat"/>
      </c:valAx>
      <c:valAx>
        <c:axId val="25009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5560"/>
        <c:crossesAt val="-8.7813600000000019E-3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3c:</a:t>
            </a:r>
            <a:r>
              <a:rPr lang="en-GB" b="1" baseline="0"/>
              <a:t> </a:t>
            </a:r>
            <a:r>
              <a:rPr lang="el-GR" sz="1400" b="1" i="0" u="none" strike="noStrike" baseline="0">
                <a:effectLst/>
              </a:rPr>
              <a:t>η</a:t>
            </a:r>
            <a:r>
              <a:rPr lang="nl-BE" sz="1400" b="1" i="0" u="none" strike="noStrike" baseline="0">
                <a:effectLst/>
              </a:rPr>
              <a:t> = 2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A6DCF95-14EE-4177-BF95-EA1387F1915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8AC-4AAE-9443-A6C1E2E94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EDIEH'!$P$11</c:f>
              <c:numCache>
                <c:formatCode>0.0000000</c:formatCode>
                <c:ptCount val="1"/>
                <c:pt idx="0">
                  <c:v>-3.3571988112321469E-2</c:v>
                </c:pt>
              </c:numCache>
            </c:numRef>
          </c:xVal>
          <c:yVal>
            <c:numRef>
              <c:f>'equity plane &amp; EDIEH'!$O$11</c:f>
              <c:numCache>
                <c:formatCode>General</c:formatCode>
                <c:ptCount val="1"/>
                <c:pt idx="0">
                  <c:v>70.579503032388232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EDIEH'!$N$11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EEA-4C9B-8A57-15C68E22754F}"/>
            </c:ext>
          </c:extLst>
        </c:ser>
        <c:ser>
          <c:idx val="6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B1238A7-1464-415A-AC45-C98F9875EEF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8AC-4AAE-9443-A6C1E2E94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EDIEH'!$P$12</c:f>
              <c:numCache>
                <c:formatCode>0.0000000</c:formatCode>
                <c:ptCount val="1"/>
                <c:pt idx="0">
                  <c:v>-3.3571739118339237E-2</c:v>
                </c:pt>
              </c:numCache>
            </c:numRef>
          </c:xVal>
          <c:yVal>
            <c:numRef>
              <c:f>'equity plane &amp; EDIEH'!$O$12</c:f>
              <c:numCache>
                <c:formatCode>General</c:formatCode>
                <c:ptCount val="1"/>
                <c:pt idx="0">
                  <c:v>70.579596147140407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EDIEH'!$N$12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FEEA-4C9B-8A57-15C68E22754F}"/>
            </c:ext>
          </c:extLst>
        </c:ser>
        <c:ser>
          <c:idx val="10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9E9E7D0-F6C1-4728-AC23-6C269C28800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8AC-4AAE-9443-A6C1E2E94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EDIEH'!$P$13</c:f>
              <c:numCache>
                <c:formatCode>0.0000000</c:formatCode>
                <c:ptCount val="1"/>
                <c:pt idx="0">
                  <c:v>-3.3571582352184534E-2</c:v>
                </c:pt>
              </c:numCache>
            </c:numRef>
          </c:xVal>
          <c:yVal>
            <c:numRef>
              <c:f>'equity plane &amp; EDIEH'!$O$13</c:f>
              <c:numCache>
                <c:formatCode>General</c:formatCode>
                <c:ptCount val="1"/>
                <c:pt idx="0">
                  <c:v>70.579592681696866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EDIEH'!$N$13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FEEA-4C9B-8A57-15C68E22754F}"/>
            </c:ext>
          </c:extLst>
        </c:ser>
        <c:ser>
          <c:idx val="0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EDIEH'!$P$11:$P$13</c:f>
              <c:numCache>
                <c:formatCode>0.0000000</c:formatCode>
                <c:ptCount val="3"/>
                <c:pt idx="0">
                  <c:v>-3.3571988112321469E-2</c:v>
                </c:pt>
                <c:pt idx="1">
                  <c:v>-3.3571739118339237E-2</c:v>
                </c:pt>
                <c:pt idx="2">
                  <c:v>-3.3571582352184534E-2</c:v>
                </c:pt>
              </c:numCache>
            </c:numRef>
          </c:xVal>
          <c:yVal>
            <c:numRef>
              <c:f>'equity plane &amp; EDIEH'!$Q$11:$Q$13</c:f>
              <c:numCache>
                <c:formatCode>0.0000000</c:formatCode>
                <c:ptCount val="3"/>
                <c:pt idx="0" formatCode="General">
                  <c:v>70.579614331520915</c:v>
                </c:pt>
                <c:pt idx="1">
                  <c:v>70.579596147140407</c:v>
                </c:pt>
                <c:pt idx="2">
                  <c:v>70.579584698292578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EEA-4C9B-8A57-15C68E227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95168"/>
        <c:axId val="250099088"/>
      </c:scatterChart>
      <c:valAx>
        <c:axId val="250095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</a:t>
                </a:r>
                <a:r>
                  <a:rPr lang="en-GB" sz="1200" baseline="0"/>
                  <a:t> of Extended Concentration Index</a:t>
                </a:r>
                <a:br>
                  <a:rPr lang="en-GB" sz="1200" baseline="0"/>
                </a:br>
                <a:r>
                  <a:rPr lang="en-GB" sz="1200" baseline="0"/>
                  <a:t>of Inequality in HALE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33378807300250257"/>
              <c:y val="0.903373748635402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9088"/>
        <c:crosses val="autoZero"/>
        <c:crossBetween val="midCat"/>
      </c:valAx>
      <c:valAx>
        <c:axId val="2500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HALE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5168"/>
        <c:crossesAt val="-3.3572100000000014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3d:</a:t>
            </a:r>
            <a:r>
              <a:rPr lang="en-GB" b="1" baseline="0"/>
              <a:t> </a:t>
            </a:r>
            <a:r>
              <a:rPr lang="el-GR" sz="1400" b="1" i="0" u="none" strike="noStrike" baseline="0">
                <a:effectLst/>
              </a:rPr>
              <a:t>η</a:t>
            </a:r>
            <a:r>
              <a:rPr lang="nl-BE" sz="1400" b="1" i="0" u="none" strike="noStrike" baseline="0">
                <a:effectLst/>
              </a:rPr>
              <a:t> = 3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C1516B6-5560-45CB-8144-9F8E2BE10E9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E17-4900-9F25-E64ABAB89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EDIEH'!$P$15</c:f>
              <c:numCache>
                <c:formatCode>0.0000000</c:formatCode>
                <c:ptCount val="1"/>
                <c:pt idx="0">
                  <c:v>-5.1623139667611811E-2</c:v>
                </c:pt>
              </c:numCache>
            </c:numRef>
          </c:xVal>
          <c:yVal>
            <c:numRef>
              <c:f>'equity plane &amp; EDIEH'!$O$15</c:f>
              <c:numCache>
                <c:formatCode>General</c:formatCode>
                <c:ptCount val="1"/>
                <c:pt idx="0">
                  <c:v>70.579503032388232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EDIEH'!$N$15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D56-4843-BF96-239DF9A80B63}"/>
            </c:ext>
          </c:extLst>
        </c:ser>
        <c:ser>
          <c:idx val="7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FC1376B-414E-4F31-AFCB-4012778B83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E17-4900-9F25-E64ABAB89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EDIEH'!$P$16</c:f>
              <c:numCache>
                <c:formatCode>0.0000000</c:formatCode>
                <c:ptCount val="1"/>
                <c:pt idx="0">
                  <c:v>-5.16227572599635E-2</c:v>
                </c:pt>
              </c:numCache>
            </c:numRef>
          </c:xVal>
          <c:yVal>
            <c:numRef>
              <c:f>'equity plane &amp; EDIEH'!$O$16</c:f>
              <c:numCache>
                <c:formatCode>General</c:formatCode>
                <c:ptCount val="1"/>
                <c:pt idx="0">
                  <c:v>70.579596147140407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EDIEH'!$N$16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FD56-4843-BF96-239DF9A80B63}"/>
            </c:ext>
          </c:extLst>
        </c:ser>
        <c:ser>
          <c:idx val="11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9F90C6E-A7A9-4835-8C7E-B5917D250FC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E17-4900-9F25-E64ABAB89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EDIEH'!$P$17</c:f>
              <c:numCache>
                <c:formatCode>0.0000000</c:formatCode>
                <c:ptCount val="1"/>
                <c:pt idx="0">
                  <c:v>-5.1622488452112647E-2</c:v>
                </c:pt>
              </c:numCache>
            </c:numRef>
          </c:xVal>
          <c:yVal>
            <c:numRef>
              <c:f>'equity plane &amp; EDIEH'!$O$17</c:f>
              <c:numCache>
                <c:formatCode>General</c:formatCode>
                <c:ptCount val="1"/>
                <c:pt idx="0">
                  <c:v>70.579592681696866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EDIEH'!$N$17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FD56-4843-BF96-239DF9A80B63}"/>
            </c:ext>
          </c:extLst>
        </c:ser>
        <c:ser>
          <c:idx val="0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EDIEH'!$P$15:$P$17</c:f>
              <c:numCache>
                <c:formatCode>0.0000000</c:formatCode>
                <c:ptCount val="3"/>
                <c:pt idx="0">
                  <c:v>-5.1623139667611811E-2</c:v>
                </c:pt>
                <c:pt idx="1">
                  <c:v>-5.16227572599635E-2</c:v>
                </c:pt>
                <c:pt idx="2">
                  <c:v>-5.1622488452112647E-2</c:v>
                </c:pt>
              </c:numCache>
            </c:numRef>
          </c:xVal>
          <c:yVal>
            <c:numRef>
              <c:f>'equity plane &amp; EDIEH'!$Q$15:$Q$17</c:f>
              <c:numCache>
                <c:formatCode>General</c:formatCode>
                <c:ptCount val="3"/>
                <c:pt idx="0">
                  <c:v>70.579624606478163</c:v>
                </c:pt>
                <c:pt idx="1">
                  <c:v>70.579596147140407</c:v>
                </c:pt>
                <c:pt idx="2">
                  <c:v>70.579576142079844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D56-4843-BF96-239DF9A80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93600"/>
        <c:axId val="250100264"/>
      </c:scatterChart>
      <c:valAx>
        <c:axId val="25009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200" b="0" i="0" u="none" strike="noStrike" baseline="0">
                    <a:effectLst/>
                  </a:rPr>
                  <a:t>Negative of Extended Concentration Index</a:t>
                </a:r>
                <a:br>
                  <a:rPr lang="nl-BE" sz="1200" b="0" i="0" u="none" strike="noStrike" baseline="0">
                    <a:effectLst/>
                  </a:rPr>
                </a:br>
                <a:r>
                  <a:rPr lang="nl-BE" sz="1200" b="0" i="0" u="none" strike="noStrike" baseline="0">
                    <a:effectLst/>
                  </a:rPr>
                  <a:t>of Inequailty in HALE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100264"/>
        <c:crosses val="autoZero"/>
        <c:crossBetween val="midCat"/>
      </c:valAx>
      <c:valAx>
        <c:axId val="250100264"/>
        <c:scaling>
          <c:orientation val="minMax"/>
          <c:max val="70.5796200000000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HALE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3600"/>
        <c:crossesAt val="-5.1623200000000015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</a:t>
            </a:r>
            <a:r>
              <a:rPr lang="en-GB" b="1" baseline="0"/>
              <a:t> Deviations from HALE 1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'inequality aversion &amp; EDEH'!$B$26:$B$28</c:f>
              <c:strCache>
                <c:ptCount val="3"/>
                <c:pt idx="0">
                  <c:v>HALE 2 vs HALE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'inequality aversion &amp; EDEH'!$B$29:$B$36</c:f>
              <c:numCache>
                <c:formatCode>0.0000000</c:formatCode>
                <c:ptCount val="8"/>
                <c:pt idx="0">
                  <c:v>9.3114752203860007E-5</c:v>
                </c:pt>
                <c:pt idx="1">
                  <c:v>9.7243269252089704E-5</c:v>
                </c:pt>
                <c:pt idx="2">
                  <c:v>1.0084563008661007E-4</c:v>
                </c:pt>
                <c:pt idx="3">
                  <c:v>1.0400922276687652E-4</c:v>
                </c:pt>
                <c:pt idx="4">
                  <c:v>1.0680622055758704E-4</c:v>
                </c:pt>
                <c:pt idx="5">
                  <c:v>1.0929603783438324E-4</c:v>
                </c:pt>
                <c:pt idx="6">
                  <c:v>1.1447598392066993E-4</c:v>
                </c:pt>
                <c:pt idx="7">
                  <c:v>1.1857196710707285E-4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77-4650-9C09-FE0E89042FA1}"/>
            </c:ext>
          </c:extLst>
        </c:ser>
        <c:ser>
          <c:idx val="1"/>
          <c:order val="1"/>
          <c:tx>
            <c:strRef>
              <c:f>'inequality aversion &amp; EDEH'!$C$26:$C$28</c:f>
              <c:strCache>
                <c:ptCount val="3"/>
                <c:pt idx="0">
                  <c:v>HALE 3 vs HALE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'inequality aversion &amp; EDEH'!$C$29:$C$36</c:f>
              <c:numCache>
                <c:formatCode>0.0000000</c:formatCode>
                <c:ptCount val="8"/>
                <c:pt idx="0">
                  <c:v>8.9649308634420777E-5</c:v>
                </c:pt>
                <c:pt idx="1">
                  <c:v>9.6415790892478981E-5</c:v>
                </c:pt>
                <c:pt idx="2">
                  <c:v>1.0250494027275181E-4</c:v>
                </c:pt>
                <c:pt idx="3">
                  <c:v>1.0800908667363274E-4</c:v>
                </c:pt>
                <c:pt idx="4">
                  <c:v>1.130074323612007E-4</c:v>
                </c:pt>
                <c:pt idx="5">
                  <c:v>1.1756741591284481E-4</c:v>
                </c:pt>
                <c:pt idx="6">
                  <c:v>1.2740342221206902E-4</c:v>
                </c:pt>
                <c:pt idx="7">
                  <c:v>1.3551205624651175E-4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77-4650-9C09-FE0E8904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962072"/>
        <c:axId val="248962464"/>
      </c:scatterChart>
      <c:valAx>
        <c:axId val="248962072"/>
        <c:scaling>
          <c:orientation val="minMax"/>
          <c:max val="3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η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62464"/>
        <c:crosses val="autoZero"/>
        <c:crossBetween val="midCat"/>
      </c:valAx>
      <c:valAx>
        <c:axId val="248962464"/>
        <c:scaling>
          <c:orientation val="minMax"/>
          <c:max val="1.4000000000000004E-4"/>
          <c:min val="8.5000000000000033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62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3a: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1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397DBF3-3362-417A-AB27-0EF8163BD4F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FDC-49DE-931C-E414ECB6A6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EDEH'!$P$4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EDEH'!$O$4</c:f>
              <c:numCache>
                <c:formatCode>General</c:formatCode>
                <c:ptCount val="1"/>
                <c:pt idx="0">
                  <c:v>70.626197272843712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EDEH'!$N$4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5DCC-4B7B-8A36-CA71A8EFEDC8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599FD9B-565E-42A0-9243-FC205AB6D25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FDC-49DE-931C-E414ECB6A6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EDEH'!$P$5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EDEH'!$O$5</c:f>
              <c:numCache>
                <c:formatCode>General</c:formatCode>
                <c:ptCount val="1"/>
                <c:pt idx="0">
                  <c:v>70.626290387595915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EDEH'!$N$5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5DCC-4B7B-8A36-CA71A8EFEDC8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604DA7A-74F3-4998-B3D3-9D51AF6A6F3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FDC-49DE-931C-E414ECB6A6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EDEH'!$P$6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EDEH'!$O$6</c:f>
              <c:numCache>
                <c:formatCode>General</c:formatCode>
                <c:ptCount val="1"/>
                <c:pt idx="0">
                  <c:v>70.62628692215236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EDEH'!$N$6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5DCC-4B7B-8A36-CA71A8EFEDC8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EDEH'!$R$4:$R$6</c:f>
              <c:numCache>
                <c:formatCode>General</c:formatCode>
                <c:ptCount val="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</c:numCache>
            </c:numRef>
          </c:xVal>
          <c:yVal>
            <c:numRef>
              <c:f>'equity plane &amp; EDEH'!$Q$4:$Q$6</c:f>
              <c:numCache>
                <c:formatCode>General</c:formatCode>
                <c:ptCount val="3"/>
                <c:pt idx="0">
                  <c:v>70.626290387595915</c:v>
                </c:pt>
                <c:pt idx="1">
                  <c:v>70.626290387595915</c:v>
                </c:pt>
                <c:pt idx="2">
                  <c:v>70.626290387595915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CC-4B7B-8A36-CA71A8EF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2784"/>
        <c:axId val="250473568"/>
      </c:scatterChart>
      <c:valAx>
        <c:axId val="250472784"/>
        <c:scaling>
          <c:orientation val="minMax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200" b="0" i="0" u="none" strike="noStrike" baseline="0">
                    <a:effectLst/>
                  </a:rPr>
                  <a:t>Negative of Extended Gini Index of Inequality in HALE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19034708074078152"/>
              <c:y val="0.91360730593607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3568"/>
        <c:crosses val="autoZero"/>
        <c:crossBetween val="midCat"/>
      </c:valAx>
      <c:valAx>
        <c:axId val="25047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2784"/>
        <c:crossesAt val="-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3b: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1.2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DAB1DE6-D793-4168-A818-D0CD730630E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1BD-4677-A98E-8EDB30515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EDEH'!$P$8</c:f>
              <c:numCache>
                <c:formatCode>0.0000000</c:formatCode>
                <c:ptCount val="1"/>
                <c:pt idx="0">
                  <c:v>-1.0081475252938531E-2</c:v>
                </c:pt>
              </c:numCache>
            </c:numRef>
          </c:xVal>
          <c:yVal>
            <c:numRef>
              <c:f>'equity plane &amp; EDEH'!$O$8</c:f>
              <c:numCache>
                <c:formatCode>General</c:formatCode>
                <c:ptCount val="1"/>
                <c:pt idx="0">
                  <c:v>70.626197272843712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EDEH'!$N$8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EA1A-442D-B5C7-D86FF92D2300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DF136CC-037B-413F-978A-E8213E173E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1BD-4677-A98E-8EDB30515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EDEH'!$P$9</c:f>
              <c:numCache>
                <c:formatCode>0.0000000</c:formatCode>
                <c:ptCount val="1"/>
                <c:pt idx="0">
                  <c:v>-1.0081403505561012E-2</c:v>
                </c:pt>
              </c:numCache>
            </c:numRef>
          </c:xVal>
          <c:yVal>
            <c:numRef>
              <c:f>'equity plane &amp; EDEH'!$O$9</c:f>
              <c:numCache>
                <c:formatCode>General</c:formatCode>
                <c:ptCount val="1"/>
                <c:pt idx="0">
                  <c:v>70.626290387595915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EDEH'!$N$9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EA1A-442D-B5C7-D86FF92D2300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ED41EF3-809D-48BD-84D7-3AC70B9F841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1BD-4677-A98E-8EDB30515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EDEH'!$P$10</c:f>
              <c:numCache>
                <c:formatCode>0.0000000</c:formatCode>
                <c:ptCount val="1"/>
                <c:pt idx="0">
                  <c:v>-1.0081366649189733E-2</c:v>
                </c:pt>
              </c:numCache>
            </c:numRef>
          </c:xVal>
          <c:yVal>
            <c:numRef>
              <c:f>'equity plane &amp; EDEH'!$O$10</c:f>
              <c:numCache>
                <c:formatCode>General</c:formatCode>
                <c:ptCount val="1"/>
                <c:pt idx="0">
                  <c:v>70.62628692215236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EDEH'!$N$10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EA1A-442D-B5C7-D86FF92D2300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EDEH'!$P$8:$P$10</c:f>
              <c:numCache>
                <c:formatCode>0.0000000</c:formatCode>
                <c:ptCount val="3"/>
                <c:pt idx="0">
                  <c:v>-1.0081475252938531E-2</c:v>
                </c:pt>
                <c:pt idx="1">
                  <c:v>-1.0081403505561012E-2</c:v>
                </c:pt>
                <c:pt idx="2">
                  <c:v>-1.0081366649189733E-2</c:v>
                </c:pt>
              </c:numCache>
            </c:numRef>
          </c:xVal>
          <c:yVal>
            <c:numRef>
              <c:f>'equity plane &amp; EDEH'!$Q$8:$Q$10</c:f>
              <c:numCache>
                <c:formatCode>0.0000000</c:formatCode>
                <c:ptCount val="3"/>
                <c:pt idx="0" formatCode="General">
                  <c:v>70.626295506452678</c:v>
                </c:pt>
                <c:pt idx="1">
                  <c:v>70.626290387595915</c:v>
                </c:pt>
                <c:pt idx="2" formatCode="General">
                  <c:v>70.626287758057799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A1A-442D-B5C7-D86FF92D2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3176"/>
        <c:axId val="250470432"/>
      </c:scatterChart>
      <c:valAx>
        <c:axId val="250473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</a:t>
                </a:r>
                <a:r>
                  <a:rPr lang="en-GB" sz="1200" baseline="0"/>
                  <a:t> of Extended Gini Index of Inequality in HALE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15869295474441442"/>
              <c:y val="0.918857142857142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0432"/>
        <c:crosses val="autoZero"/>
        <c:crossBetween val="midCat"/>
      </c:valAx>
      <c:valAx>
        <c:axId val="25047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3176"/>
        <c:crossesAt val="-1.00815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3c: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2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EDC1871-73E7-407F-8B7D-A684E4B8C5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F4A-4BCB-A4A7-1D4072BF8D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EDEH'!$P$12</c:f>
              <c:numCache>
                <c:formatCode>0.0000000</c:formatCode>
                <c:ptCount val="1"/>
                <c:pt idx="0">
                  <c:v>-3.8368757643272654E-2</c:v>
                </c:pt>
              </c:numCache>
            </c:numRef>
          </c:xVal>
          <c:yVal>
            <c:numRef>
              <c:f>'equity plane &amp; EDEH'!$O$12</c:f>
              <c:numCache>
                <c:formatCode>General</c:formatCode>
                <c:ptCount val="1"/>
                <c:pt idx="0">
                  <c:v>70.626197272843712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EDEH'!$N$12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180-4C06-90DA-EA7E0EEF58F5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4343579-75FB-456A-92A5-ECA3343385A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F4A-4BCB-A4A7-1D4072BF8D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EDEH'!$P$13</c:f>
              <c:numCache>
                <c:formatCode>0.0000000</c:formatCode>
                <c:ptCount val="1"/>
                <c:pt idx="0">
                  <c:v>-3.8368477945969065E-2</c:v>
                </c:pt>
              </c:numCache>
            </c:numRef>
          </c:xVal>
          <c:yVal>
            <c:numRef>
              <c:f>'equity plane &amp; EDEH'!$O$13</c:f>
              <c:numCache>
                <c:formatCode>General</c:formatCode>
                <c:ptCount val="1"/>
                <c:pt idx="0">
                  <c:v>70.626290387595915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EDEH'!$N$13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180-4C06-90DA-EA7E0EEF58F5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3F7960B-C7F5-46BA-B63A-31BF7FF167A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F4A-4BCB-A4A7-1D4072BF8D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EDEH'!$P$14</c:f>
              <c:numCache>
                <c:formatCode>0.0000000</c:formatCode>
                <c:ptCount val="1"/>
                <c:pt idx="0">
                  <c:v>-3.8368313646551008E-2</c:v>
                </c:pt>
              </c:numCache>
            </c:numRef>
          </c:xVal>
          <c:yVal>
            <c:numRef>
              <c:f>'equity plane &amp; EDEH'!$O$14</c:f>
              <c:numCache>
                <c:formatCode>General</c:formatCode>
                <c:ptCount val="1"/>
                <c:pt idx="0">
                  <c:v>70.62628692215236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EDEH'!$N$14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7180-4C06-90DA-EA7E0EEF58F5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EDEH'!$P$12:$P$14</c:f>
              <c:numCache>
                <c:formatCode>0.0000000</c:formatCode>
                <c:ptCount val="3"/>
                <c:pt idx="0">
                  <c:v>-3.8368757643272654E-2</c:v>
                </c:pt>
                <c:pt idx="1">
                  <c:v>-3.8368477945969065E-2</c:v>
                </c:pt>
                <c:pt idx="2">
                  <c:v>-3.8368313646551008E-2</c:v>
                </c:pt>
              </c:numCache>
            </c:numRef>
          </c:xVal>
          <c:yVal>
            <c:numRef>
              <c:f>'equity plane &amp; EDEH'!$Q$12:$Q$14</c:f>
              <c:numCache>
                <c:formatCode>0.0000000</c:formatCode>
                <c:ptCount val="3"/>
                <c:pt idx="0" formatCode="General">
                  <c:v>70.626310929756059</c:v>
                </c:pt>
                <c:pt idx="1">
                  <c:v>70.626290387595915</c:v>
                </c:pt>
                <c:pt idx="2">
                  <c:v>70.626278320753102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180-4C06-90DA-EA7E0EEF5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69256"/>
        <c:axId val="250468864"/>
      </c:scatterChart>
      <c:valAx>
        <c:axId val="25046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 of Extended Gini Index of Inequality</a:t>
                </a:r>
                <a:r>
                  <a:rPr lang="en-GB" sz="1200" baseline="0"/>
                  <a:t> in HALE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68864"/>
        <c:crosses val="autoZero"/>
        <c:crossBetween val="midCat"/>
      </c:valAx>
      <c:valAx>
        <c:axId val="25046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69256"/>
        <c:crossesAt val="-3.8368800000000008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3d: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3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E24563E-1053-4668-9EFC-1E7B6454A77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B82-4658-97F3-16E0B045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EDEH'!$P$16</c:f>
              <c:numCache>
                <c:formatCode>0.0000000</c:formatCode>
                <c:ptCount val="1"/>
                <c:pt idx="0">
                  <c:v>-5.9497356613277763E-2</c:v>
                </c:pt>
              </c:numCache>
            </c:numRef>
          </c:xVal>
          <c:yVal>
            <c:numRef>
              <c:f>'equity plane &amp; EDEH'!$O$16</c:f>
              <c:numCache>
                <c:formatCode>General</c:formatCode>
                <c:ptCount val="1"/>
                <c:pt idx="0">
                  <c:v>70.626197272843712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EDEH'!$N$16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29A2-4686-912B-F31077601A55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AAFDA6F-8CE2-4E31-8951-B99E80EF63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B82-4658-97F3-16E0B045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EDEH'!$P$17</c:f>
              <c:numCache>
                <c:formatCode>0.0000000</c:formatCode>
                <c:ptCount val="1"/>
                <c:pt idx="0">
                  <c:v>-5.9496917721522845E-2</c:v>
                </c:pt>
              </c:numCache>
            </c:numRef>
          </c:xVal>
          <c:yVal>
            <c:numRef>
              <c:f>'equity plane &amp; EDEH'!$O$17</c:f>
              <c:numCache>
                <c:formatCode>General</c:formatCode>
                <c:ptCount val="1"/>
                <c:pt idx="0">
                  <c:v>70.626290387595915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EDEH'!$N$17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29A2-4686-912B-F31077601A55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DB92908-43D9-46DC-89D0-768644FA447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B82-4658-97F3-16E0B045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EDEH'!$P$18</c:f>
              <c:numCache>
                <c:formatCode>0.0000000</c:formatCode>
                <c:ptCount val="1"/>
                <c:pt idx="0">
                  <c:v>-5.9496631718245992E-2</c:v>
                </c:pt>
              </c:numCache>
            </c:numRef>
          </c:xVal>
          <c:yVal>
            <c:numRef>
              <c:f>'equity plane &amp; EDEH'!$O$18</c:f>
              <c:numCache>
                <c:formatCode>General</c:formatCode>
                <c:ptCount val="1"/>
                <c:pt idx="0">
                  <c:v>70.62628692215236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EDEH'!$N$18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9A2-4686-912B-F31077601A55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EDEH'!$P$16:$P$18</c:f>
              <c:numCache>
                <c:formatCode>0.0000000</c:formatCode>
                <c:ptCount val="3"/>
                <c:pt idx="0">
                  <c:v>-5.9497356613277763E-2</c:v>
                </c:pt>
                <c:pt idx="1">
                  <c:v>-5.9496917721522845E-2</c:v>
                </c:pt>
                <c:pt idx="2">
                  <c:v>-5.9496631718245992E-2</c:v>
                </c:pt>
              </c:numCache>
            </c:numRef>
          </c:xVal>
          <c:yVal>
            <c:numRef>
              <c:f>'equity plane &amp; EDEH'!$Q$16:$Q$18</c:f>
              <c:numCache>
                <c:formatCode>General</c:formatCode>
                <c:ptCount val="3"/>
                <c:pt idx="0">
                  <c:v>70.626323345819628</c:v>
                </c:pt>
                <c:pt idx="1">
                  <c:v>70.626290387595915</c:v>
                </c:pt>
                <c:pt idx="2">
                  <c:v>70.626268910426177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9A2-4686-912B-F3107760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2000"/>
        <c:axId val="250472392"/>
      </c:scatterChart>
      <c:valAx>
        <c:axId val="250472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 of Extended</a:t>
                </a:r>
                <a:r>
                  <a:rPr lang="en-GB" sz="1200" baseline="0"/>
                  <a:t> Gini Idex of Inequality in HALE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2392"/>
        <c:crosses val="autoZero"/>
        <c:crossBetween val="midCat"/>
      </c:valAx>
      <c:valAx>
        <c:axId val="250472392"/>
        <c:scaling>
          <c:orientation val="minMax"/>
          <c:max val="70.62631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2000"/>
        <c:crossesAt val="-5.9497400000000006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EDIEH versus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'Calculation &amp; EDIEH'!$C$12</c:f>
              <c:strCache>
                <c:ptCount val="1"/>
                <c:pt idx="0">
                  <c:v>HALE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EDIEH'!$C$15:$C$22</c:f>
              <c:numCache>
                <c:formatCode>0.0000000</c:formatCode>
                <c:ptCount val="8"/>
                <c:pt idx="0">
                  <c:v>70.579503032388232</c:v>
                </c:pt>
                <c:pt idx="1">
                  <c:v>69.959720613479476</c:v>
                </c:pt>
                <c:pt idx="2">
                  <c:v>69.427449931681608</c:v>
                </c:pt>
                <c:pt idx="3">
                  <c:v>68.96645179373273</c:v>
                </c:pt>
                <c:pt idx="4">
                  <c:v>68.563991020207482</c:v>
                </c:pt>
                <c:pt idx="5">
                  <c:v>68.210008795611344</c:v>
                </c:pt>
                <c:pt idx="6">
                  <c:v>67.488452250977829</c:v>
                </c:pt>
                <c:pt idx="7">
                  <c:v>66.935967489676628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C-4534-997A-B41AEC1EC77F}"/>
            </c:ext>
          </c:extLst>
        </c:ser>
        <c:ser>
          <c:idx val="1"/>
          <c:order val="1"/>
          <c:tx>
            <c:strRef>
              <c:f>'Calculation &amp; EDIEH'!$G$12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EDIEH'!$G$15:$G$22</c:f>
              <c:numCache>
                <c:formatCode>0.0000000</c:formatCode>
                <c:ptCount val="8"/>
                <c:pt idx="0">
                  <c:v>70.579596147140407</c:v>
                </c:pt>
                <c:pt idx="1">
                  <c:v>69.959817498143764</c:v>
                </c:pt>
                <c:pt idx="2">
                  <c:v>69.427550064384633</c:v>
                </c:pt>
                <c:pt idx="3">
                  <c:v>68.966554742233399</c:v>
                </c:pt>
                <c:pt idx="4">
                  <c:v>68.564096425408408</c:v>
                </c:pt>
                <c:pt idx="5">
                  <c:v>68.210116358210868</c:v>
                </c:pt>
                <c:pt idx="6">
                  <c:v>67.488564197722695</c:v>
                </c:pt>
                <c:pt idx="7">
                  <c:v>66.936082787730328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AC-4534-997A-B41AEC1EC77F}"/>
            </c:ext>
          </c:extLst>
        </c:ser>
        <c:ser>
          <c:idx val="2"/>
          <c:order val="2"/>
          <c:tx>
            <c:strRef>
              <c:f>'Calculation &amp; EDIEH'!$K$12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EDIEH'!$K$15:$K$22</c:f>
              <c:numCache>
                <c:formatCode>0.0000000</c:formatCode>
                <c:ptCount val="8"/>
                <c:pt idx="0">
                  <c:v>70.579592681696866</c:v>
                </c:pt>
                <c:pt idx="1">
                  <c:v>69.959816576190434</c:v>
                </c:pt>
                <c:pt idx="2">
                  <c:v>69.427551524628569</c:v>
                </c:pt>
                <c:pt idx="3">
                  <c:v>68.966558430506751</c:v>
                </c:pt>
                <c:pt idx="4">
                  <c:v>68.564102195803514</c:v>
                </c:pt>
                <c:pt idx="5">
                  <c:v>68.210124073599644</c:v>
                </c:pt>
                <c:pt idx="6">
                  <c:v>67.488576233545714</c:v>
                </c:pt>
                <c:pt idx="7">
                  <c:v>66.93609847353116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AC-4534-997A-B41AEC1EC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1608"/>
        <c:axId val="250474352"/>
      </c:scatterChart>
      <c:valAx>
        <c:axId val="250471608"/>
        <c:scaling>
          <c:orientation val="minMax"/>
          <c:max val="3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η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4352"/>
        <c:crosses val="autoZero"/>
        <c:crossBetween val="midCat"/>
      </c:valAx>
      <c:valAx>
        <c:axId val="25047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1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</a:t>
            </a:r>
            <a:r>
              <a:rPr lang="en-GB" b="1" baseline="0"/>
              <a:t> deviations from HALE 1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'SES-inequality aversion &amp; EDIEH'!$M$3:$M$4</c:f>
              <c:strCache>
                <c:ptCount val="2"/>
                <c:pt idx="0">
                  <c:v>HALE 2 vs HALE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'SES-inequality aversion &amp; EDIEH'!$M$5:$M$12</c:f>
              <c:numCache>
                <c:formatCode>0.0000000</c:formatCode>
                <c:ptCount val="8"/>
                <c:pt idx="0">
                  <c:v>9.3114752175438298E-5</c:v>
                </c:pt>
                <c:pt idx="1">
                  <c:v>9.6884664287699707E-5</c:v>
                </c:pt>
                <c:pt idx="2">
                  <c:v>1.0013270302522415E-4</c:v>
                </c:pt>
                <c:pt idx="3">
                  <c:v>1.0294850066827621E-4</c:v>
                </c:pt>
                <c:pt idx="4">
                  <c:v>1.0540520092661154E-4</c:v>
                </c:pt>
                <c:pt idx="5">
                  <c:v>1.0756259952415803E-4</c:v>
                </c:pt>
                <c:pt idx="6">
                  <c:v>1.1194674486603162E-4</c:v>
                </c:pt>
                <c:pt idx="7">
                  <c:v>1.1529805370003032E-4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2D-41D9-978E-178429B16CEC}"/>
            </c:ext>
          </c:extLst>
        </c:ser>
        <c:ser>
          <c:idx val="1"/>
          <c:order val="1"/>
          <c:tx>
            <c:strRef>
              <c:f>'SES-inequality aversion &amp; EDIEH'!$N$3:$N$4</c:f>
              <c:strCache>
                <c:ptCount val="2"/>
                <c:pt idx="0">
                  <c:v>HALE 3 vs HALE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'SES-inequality aversion &amp; EDIEH'!$N$5:$N$12</c:f>
              <c:numCache>
                <c:formatCode>0.0000000</c:formatCode>
                <c:ptCount val="8"/>
                <c:pt idx="0">
                  <c:v>8.9649308634420777E-5</c:v>
                </c:pt>
                <c:pt idx="1">
                  <c:v>9.596271095801967E-5</c:v>
                </c:pt>
                <c:pt idx="2">
                  <c:v>1.0159294696165944E-4</c:v>
                </c:pt>
                <c:pt idx="3">
                  <c:v>1.066367740207852E-4</c:v>
                </c:pt>
                <c:pt idx="4">
                  <c:v>1.111755960323535E-4</c:v>
                </c:pt>
                <c:pt idx="5">
                  <c:v>1.1527798830002212E-4</c:v>
                </c:pt>
                <c:pt idx="6">
                  <c:v>1.2398256788515027E-4</c:v>
                </c:pt>
                <c:pt idx="7">
                  <c:v>1.3098385453247374E-4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2D-41D9-978E-178429B16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68080"/>
        <c:axId val="250470040"/>
      </c:scatterChart>
      <c:valAx>
        <c:axId val="250468080"/>
        <c:scaling>
          <c:orientation val="minMax"/>
          <c:max val="3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η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0040"/>
        <c:crosses val="autoZero"/>
        <c:crossBetween val="midCat"/>
      </c:valAx>
      <c:valAx>
        <c:axId val="250470040"/>
        <c:scaling>
          <c:orientation val="minMax"/>
          <c:max val="1.4000000000000004E-4"/>
          <c:min val="8.5000000000000033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68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3a: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1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3331AE7-792B-4B95-8F4D-15B4E40BB0E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E59-4A37-B880-BB8725CE7A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EDIEH'!$P$3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EDIEH'!$O$3</c:f>
              <c:numCache>
                <c:formatCode>General</c:formatCode>
                <c:ptCount val="1"/>
                <c:pt idx="0">
                  <c:v>70.579503032388232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EDIEH'!$N$3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979-4AB0-A80A-9D3741506D07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FA6B695-928F-4971-A134-7A85A78D8F1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E59-4A37-B880-BB8725CE7A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EDIEH'!$P$4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EDIEH'!$O$4</c:f>
              <c:numCache>
                <c:formatCode>General</c:formatCode>
                <c:ptCount val="1"/>
                <c:pt idx="0">
                  <c:v>70.579596147140407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EDIEH'!$N$4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979-4AB0-A80A-9D3741506D07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B198F79-6C51-4C0D-9681-8F97363D4F4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E59-4A37-B880-BB8725CE7A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EDIEH'!$P$5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EDIEH'!$O$5</c:f>
              <c:numCache>
                <c:formatCode>General</c:formatCode>
                <c:ptCount val="1"/>
                <c:pt idx="0">
                  <c:v>70.579592681696866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EDIEH'!$N$5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1979-4AB0-A80A-9D3741506D07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EDIEH'!$R$3:$R$5</c:f>
              <c:numCache>
                <c:formatCode>General</c:formatCode>
                <c:ptCount val="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</c:numCache>
            </c:numRef>
          </c:xVal>
          <c:yVal>
            <c:numRef>
              <c:f>'equity plane &amp; EDIEH'!$Q$3:$Q$5</c:f>
              <c:numCache>
                <c:formatCode>General</c:formatCode>
                <c:ptCount val="3"/>
                <c:pt idx="0" formatCode="0.0000000">
                  <c:v>70.579596147140407</c:v>
                </c:pt>
                <c:pt idx="1">
                  <c:v>70.579596147140407</c:v>
                </c:pt>
                <c:pt idx="2">
                  <c:v>70.579596147140407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979-4AB0-A80A-9D374150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1216"/>
        <c:axId val="250094384"/>
      </c:scatterChart>
      <c:valAx>
        <c:axId val="250471216"/>
        <c:scaling>
          <c:orientation val="minMax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 of Extended Concentration</a:t>
                </a:r>
                <a:r>
                  <a:rPr lang="en-GB" sz="1200" baseline="0"/>
                  <a:t> Index </a:t>
                </a:r>
                <a:br>
                  <a:rPr lang="en-GB" sz="1200" baseline="0"/>
                </a:br>
                <a:r>
                  <a:rPr lang="en-GB" sz="1200" baseline="0"/>
                  <a:t>of Inequality in HALE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22634963846149425"/>
              <c:y val="0.85076784101174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4384"/>
        <c:crosses val="autoZero"/>
        <c:crossBetween val="midCat"/>
      </c:valAx>
      <c:valAx>
        <c:axId val="25009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1216"/>
        <c:crossesAt val="-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1</xdr:row>
      <xdr:rowOff>76200</xdr:rowOff>
    </xdr:from>
    <xdr:to>
      <xdr:col>14</xdr:col>
      <xdr:colOff>333375</xdr:colOff>
      <xdr:row>4</xdr:row>
      <xdr:rowOff>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2A853D1-1C3C-473F-881F-12AE456C755C}"/>
            </a:ext>
          </a:extLst>
        </xdr:cNvPr>
        <xdr:cNvSpPr/>
      </xdr:nvSpPr>
      <xdr:spPr>
        <a:xfrm>
          <a:off x="5267325" y="371475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247650</xdr:colOff>
      <xdr:row>5</xdr:row>
      <xdr:rowOff>47625</xdr:rowOff>
    </xdr:from>
    <xdr:to>
      <xdr:col>14</xdr:col>
      <xdr:colOff>594295</xdr:colOff>
      <xdr:row>19</xdr:row>
      <xdr:rowOff>69304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AF3DD4DD-98CE-4D8E-B80B-6EBC8DA07E55}"/>
            </a:ext>
          </a:extLst>
        </xdr:cNvPr>
        <xdr:cNvSpPr/>
      </xdr:nvSpPr>
      <xdr:spPr>
        <a:xfrm>
          <a:off x="5057775" y="1104900"/>
          <a:ext cx="4613845" cy="2688679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8</xdr:col>
      <xdr:colOff>2721</xdr:colOff>
      <xdr:row>21</xdr:row>
      <xdr:rowOff>22035</xdr:rowOff>
    </xdr:from>
    <xdr:to>
      <xdr:col>14</xdr:col>
      <xdr:colOff>267483</xdr:colOff>
      <xdr:row>32</xdr:row>
      <xdr:rowOff>126678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E73E13DA-D710-407D-BF1C-24446BDA29BB}"/>
            </a:ext>
          </a:extLst>
        </xdr:cNvPr>
        <xdr:cNvSpPr/>
      </xdr:nvSpPr>
      <xdr:spPr>
        <a:xfrm>
          <a:off x="5422446" y="4127310"/>
          <a:ext cx="3922362" cy="22001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11</xdr:col>
      <xdr:colOff>234329</xdr:colOff>
      <xdr:row>28</xdr:row>
      <xdr:rowOff>49842</xdr:rowOff>
    </xdr:from>
    <xdr:to>
      <xdr:col>14</xdr:col>
      <xdr:colOff>25831</xdr:colOff>
      <xdr:row>31</xdr:row>
      <xdr:rowOff>107627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41BBB1B1-7CCD-4CEA-8B82-AD3807645E8E}"/>
            </a:ext>
          </a:extLst>
        </xdr:cNvPr>
        <xdr:cNvSpPr/>
      </xdr:nvSpPr>
      <xdr:spPr>
        <a:xfrm>
          <a:off x="7482854" y="5488617"/>
          <a:ext cx="1620302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Direct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257153</xdr:colOff>
      <xdr:row>28</xdr:row>
      <xdr:rowOff>57359</xdr:rowOff>
    </xdr:from>
    <xdr:to>
      <xdr:col>11</xdr:col>
      <xdr:colOff>22980</xdr:colOff>
      <xdr:row>31</xdr:row>
      <xdr:rowOff>115144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40E1DCE7-94B1-4881-95D7-AB3493604C70}"/>
            </a:ext>
          </a:extLst>
        </xdr:cNvPr>
        <xdr:cNvSpPr/>
      </xdr:nvSpPr>
      <xdr:spPr>
        <a:xfrm>
          <a:off x="5676878" y="5496134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548195</xdr:colOff>
      <xdr:row>7</xdr:row>
      <xdr:rowOff>161926</xdr:rowOff>
    </xdr:from>
    <xdr:to>
      <xdr:col>12</xdr:col>
      <xdr:colOff>367221</xdr:colOff>
      <xdr:row>10</xdr:row>
      <xdr:rowOff>123999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id="{224B088E-78F7-4287-BDD8-25E3AAAF61AC}"/>
            </a:ext>
          </a:extLst>
        </xdr:cNvPr>
        <xdr:cNvSpPr/>
      </xdr:nvSpPr>
      <xdr:spPr>
        <a:xfrm>
          <a:off x="6577520" y="1600201"/>
          <a:ext cx="1647826" cy="5335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8</xdr:col>
      <xdr:colOff>2721</xdr:colOff>
      <xdr:row>11</xdr:row>
      <xdr:rowOff>76200</xdr:rowOff>
    </xdr:from>
    <xdr:to>
      <xdr:col>10</xdr:col>
      <xdr:colOff>455156</xdr:colOff>
      <xdr:row>14</xdr:row>
      <xdr:rowOff>75573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2C5582A1-4FCF-4700-9279-03A6241683EB}"/>
            </a:ext>
          </a:extLst>
        </xdr:cNvPr>
        <xdr:cNvSpPr/>
      </xdr:nvSpPr>
      <xdr:spPr>
        <a:xfrm>
          <a:off x="5422446" y="2276475"/>
          <a:ext cx="1671635" cy="5708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benefits</a:t>
          </a:r>
        </a:p>
      </xdr:txBody>
    </xdr:sp>
    <xdr:clientData/>
  </xdr:twoCellAnchor>
  <xdr:twoCellAnchor>
    <xdr:from>
      <xdr:col>11</xdr:col>
      <xdr:colOff>474209</xdr:colOff>
      <xdr:row>11</xdr:row>
      <xdr:rowOff>66675</xdr:rowOff>
    </xdr:from>
    <xdr:to>
      <xdr:col>14</xdr:col>
      <xdr:colOff>267483</xdr:colOff>
      <xdr:row>14</xdr:row>
      <xdr:rowOff>85700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A0F77A4E-EB2B-4209-80EC-CDEE03102C6F}"/>
            </a:ext>
          </a:extLst>
        </xdr:cNvPr>
        <xdr:cNvSpPr/>
      </xdr:nvSpPr>
      <xdr:spPr>
        <a:xfrm>
          <a:off x="7722734" y="2266950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9</xdr:col>
      <xdr:colOff>519621</xdr:colOff>
      <xdr:row>15</xdr:row>
      <xdr:rowOff>57151</xdr:rowOff>
    </xdr:from>
    <xdr:to>
      <xdr:col>12</xdr:col>
      <xdr:colOff>386271</xdr:colOff>
      <xdr:row>18</xdr:row>
      <xdr:rowOff>73163</xdr:rowOff>
    </xdr:to>
    <xdr:sp macro="" textlink="">
      <xdr:nvSpPr>
        <xdr:cNvPr id="10" name="Rounded Rectangle 4">
          <a:extLst>
            <a:ext uri="{FF2B5EF4-FFF2-40B4-BE49-F238E27FC236}">
              <a16:creationId xmlns:a16="http://schemas.microsoft.com/office/drawing/2014/main" id="{58305717-2A8E-4C11-B248-E35901069AA2}"/>
            </a:ext>
          </a:extLst>
        </xdr:cNvPr>
        <xdr:cNvSpPr/>
      </xdr:nvSpPr>
      <xdr:spPr>
        <a:xfrm>
          <a:off x="6548946" y="3019426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health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9</xdr:col>
      <xdr:colOff>228939</xdr:colOff>
      <xdr:row>14</xdr:row>
      <xdr:rowOff>75573</xdr:rowOff>
    </xdr:from>
    <xdr:to>
      <xdr:col>9</xdr:col>
      <xdr:colOff>519621</xdr:colOff>
      <xdr:row>16</xdr:row>
      <xdr:rowOff>160407</xdr:rowOff>
    </xdr:to>
    <xdr:cxnSp macro="">
      <xdr:nvCxnSpPr>
        <xdr:cNvPr id="11" name="Straight Arrow Connector 9">
          <a:extLst>
            <a:ext uri="{FF2B5EF4-FFF2-40B4-BE49-F238E27FC236}">
              <a16:creationId xmlns:a16="http://schemas.microsoft.com/office/drawing/2014/main" id="{3CA415AC-A377-445F-ACB6-3A0BE056F3DC}"/>
            </a:ext>
          </a:extLst>
        </xdr:cNvPr>
        <xdr:cNvCxnSpPr>
          <a:cxnSpLocks/>
          <a:stCxn id="8" idx="2"/>
          <a:endCxn id="10" idx="1"/>
        </xdr:cNvCxnSpPr>
      </xdr:nvCxnSpPr>
      <xdr:spPr>
        <a:xfrm rot="16200000" flipH="1">
          <a:off x="6170688" y="2934924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135102</xdr:colOff>
      <xdr:row>18</xdr:row>
      <xdr:rowOff>73163</xdr:rowOff>
    </xdr:from>
    <xdr:to>
      <xdr:col>11</xdr:col>
      <xdr:colOff>148146</xdr:colOff>
      <xdr:row>21</xdr:row>
      <xdr:rowOff>22035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D00FB011-3B7E-4D23-9A40-8F0FAE466CEB}"/>
            </a:ext>
          </a:extLst>
        </xdr:cNvPr>
        <xdr:cNvCxnSpPr>
          <a:cxnSpLocks/>
          <a:stCxn id="10" idx="2"/>
          <a:endCxn id="4" idx="0"/>
        </xdr:cNvCxnSpPr>
      </xdr:nvCxnSpPr>
      <xdr:spPr>
        <a:xfrm flipH="1">
          <a:off x="7383627" y="3606938"/>
          <a:ext cx="13044" cy="52037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386272</xdr:colOff>
      <xdr:row>14</xdr:row>
      <xdr:rowOff>85700</xdr:rowOff>
    </xdr:from>
    <xdr:to>
      <xdr:col>13</xdr:col>
      <xdr:colOff>66047</xdr:colOff>
      <xdr:row>16</xdr:row>
      <xdr:rowOff>160407</xdr:rowOff>
    </xdr:to>
    <xdr:cxnSp macro="">
      <xdr:nvCxnSpPr>
        <xdr:cNvPr id="13" name="Straight Arrow Connector 9">
          <a:extLst>
            <a:ext uri="{FF2B5EF4-FFF2-40B4-BE49-F238E27FC236}">
              <a16:creationId xmlns:a16="http://schemas.microsoft.com/office/drawing/2014/main" id="{DA622334-546D-4165-B8C6-783AF11BA28C}"/>
            </a:ext>
          </a:extLst>
        </xdr:cNvPr>
        <xdr:cNvCxnSpPr>
          <a:cxnSpLocks/>
          <a:stCxn id="9" idx="2"/>
          <a:endCxn id="10" idx="3"/>
        </xdr:cNvCxnSpPr>
      </xdr:nvCxnSpPr>
      <xdr:spPr>
        <a:xfrm rot="5400000">
          <a:off x="8161231" y="2940641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148146</xdr:colOff>
      <xdr:row>10</xdr:row>
      <xdr:rowOff>123999</xdr:rowOff>
    </xdr:from>
    <xdr:to>
      <xdr:col>11</xdr:col>
      <xdr:colOff>152908</xdr:colOff>
      <xdr:row>15</xdr:row>
      <xdr:rowOff>57151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7AF9D297-7973-43F9-8DF7-1AB2FA0BF199}"/>
            </a:ext>
          </a:extLst>
        </xdr:cNvPr>
        <xdr:cNvCxnSpPr>
          <a:cxnSpLocks/>
          <a:stCxn id="7" idx="2"/>
          <a:endCxn id="10" idx="0"/>
        </xdr:cNvCxnSpPr>
      </xdr:nvCxnSpPr>
      <xdr:spPr>
        <a:xfrm flipH="1">
          <a:off x="7396671" y="2133774"/>
          <a:ext cx="4762" cy="88565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265213</xdr:colOff>
      <xdr:row>24</xdr:row>
      <xdr:rowOff>8221</xdr:rowOff>
    </xdr:from>
    <xdr:to>
      <xdr:col>11</xdr:col>
      <xdr:colOff>22980</xdr:colOff>
      <xdr:row>27</xdr:row>
      <xdr:rowOff>85056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4149AA67-552C-4531-B24F-EF6931DFD888}"/>
            </a:ext>
          </a:extLst>
        </xdr:cNvPr>
        <xdr:cNvSpPr/>
      </xdr:nvSpPr>
      <xdr:spPr>
        <a:xfrm>
          <a:off x="5684938" y="4684996"/>
          <a:ext cx="1586567" cy="64833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analysis</a:t>
          </a:r>
        </a:p>
      </xdr:txBody>
    </xdr:sp>
    <xdr:clientData/>
  </xdr:twoCellAnchor>
  <xdr:twoCellAnchor>
    <xdr:from>
      <xdr:col>11</xdr:col>
      <xdr:colOff>267769</xdr:colOff>
      <xdr:row>23</xdr:row>
      <xdr:rowOff>174978</xdr:rowOff>
    </xdr:from>
    <xdr:to>
      <xdr:col>14</xdr:col>
      <xdr:colOff>157</xdr:colOff>
      <xdr:row>27</xdr:row>
      <xdr:rowOff>61313</xdr:rowOff>
    </xdr:to>
    <xdr:sp macro="" textlink="">
      <xdr:nvSpPr>
        <xdr:cNvPr id="16" name="Rounded Rectangle 5">
          <a:extLst>
            <a:ext uri="{FF2B5EF4-FFF2-40B4-BE49-F238E27FC236}">
              <a16:creationId xmlns:a16="http://schemas.microsoft.com/office/drawing/2014/main" id="{B9086117-A392-4CFE-B98B-AAF18E518EA5}"/>
            </a:ext>
          </a:extLst>
        </xdr:cNvPr>
        <xdr:cNvSpPr/>
      </xdr:nvSpPr>
      <xdr:spPr>
        <a:xfrm>
          <a:off x="7516294" y="4661253"/>
          <a:ext cx="1561188" cy="64833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  <xdr:oneCellAnchor>
    <xdr:from>
      <xdr:col>0</xdr:col>
      <xdr:colOff>180975</xdr:colOff>
      <xdr:row>1</xdr:row>
      <xdr:rowOff>76199</xdr:rowOff>
    </xdr:from>
    <xdr:ext cx="4619625" cy="360045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A59984D-B991-4DE0-B799-946B91F4084A}"/>
            </a:ext>
          </a:extLst>
        </xdr:cNvPr>
        <xdr:cNvSpPr txBox="1"/>
      </xdr:nvSpPr>
      <xdr:spPr>
        <a:xfrm>
          <a:off x="180975" y="371474"/>
          <a:ext cx="4619625" cy="36004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Instructions for this exercise are available at: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https://www.york.ac.uk/che/research/equity/handbook</a:t>
          </a:r>
          <a:endParaRPr kumimoji="0" lang="en-GB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GB" sz="1400" b="1" baseline="0"/>
        </a:p>
        <a:p>
          <a:r>
            <a:rPr lang="en-GB" sz="1400" b="1" baseline="0"/>
            <a:t>This training exercise accompanies Chapter 12 of the Oxford University Press Handbook of Equity-Informative Health Economic Evaluation.</a:t>
          </a:r>
        </a:p>
        <a:p>
          <a:endParaRPr lang="en-GB" sz="1400" b="1" baseline="0"/>
        </a:p>
        <a:p>
          <a:r>
            <a:rPr lang="en-GB" sz="1400" b="1"/>
            <a:t>This exercise contains 3 main worksheets after this title sheet, starting</a:t>
          </a:r>
          <a:r>
            <a:rPr lang="en-GB" sz="1400" b="1" baseline="0"/>
            <a:t> with "Calculation &amp; EDEH" and ending with "Equity impact plane &amp; EDEH".  There are then 3 extra worksheets containing optional extra exercises, starting with "Calculation &amp; EDIEH" and ending with "Equity plane &amp; EDIEH". </a:t>
          </a:r>
          <a:endParaRPr lang="en-GB" sz="1400" b="1"/>
        </a:p>
        <a:p>
          <a:endParaRPr lang="en-GB" sz="1400" b="1"/>
        </a:p>
        <a:p>
          <a:r>
            <a:rPr lang="en-GB" sz="1400" b="1"/>
            <a:t>Your task is to complete</a:t>
          </a:r>
          <a:r>
            <a:rPr lang="en-GB" sz="1400" b="1" baseline="0"/>
            <a:t> the exercise cells highlighted in yellow.</a:t>
          </a:r>
          <a:endParaRPr lang="en-GB" sz="1400" b="1"/>
        </a:p>
      </xdr:txBody>
    </xdr:sp>
    <xdr:clientData/>
  </xdr:oneCellAnchor>
  <xdr:oneCellAnchor>
    <xdr:from>
      <xdr:col>0</xdr:col>
      <xdr:colOff>209550</xdr:colOff>
      <xdr:row>28</xdr:row>
      <xdr:rowOff>114300</xdr:rowOff>
    </xdr:from>
    <xdr:ext cx="3743325" cy="9715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397E145-1CD1-4347-BF89-A71C55DB770A}"/>
            </a:ext>
          </a:extLst>
        </xdr:cNvPr>
        <xdr:cNvSpPr txBox="1"/>
      </xdr:nvSpPr>
      <xdr:spPr>
        <a:xfrm>
          <a:off x="209550" y="5553075"/>
          <a:ext cx="3743325" cy="971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Tom Van Ourti and Owen O'Donnell and edited by Richard Cookson with help from </a:t>
          </a:r>
          <a:r>
            <a:rPr lang="en-GB" sz="1400" b="1"/>
            <a:t>Matthias Arnold and Yukiko Asada</a:t>
          </a:r>
          <a:r>
            <a:rPr lang="en-GB" sz="1400" b="1" baseline="0"/>
            <a:t>.</a:t>
          </a:r>
        </a:p>
        <a:p>
          <a:endParaRPr lang="en-GB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729120</xdr:colOff>
      <xdr:row>21</xdr:row>
      <xdr:rowOff>119520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11</xdr:col>
      <xdr:colOff>729120</xdr:colOff>
      <xdr:row>21</xdr:row>
      <xdr:rowOff>119520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266699</xdr:rowOff>
    </xdr:from>
    <xdr:to>
      <xdr:col>6</xdr:col>
      <xdr:colOff>314325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1</xdr:row>
      <xdr:rowOff>0</xdr:rowOff>
    </xdr:from>
    <xdr:to>
      <xdr:col>12</xdr:col>
      <xdr:colOff>276224</xdr:colOff>
      <xdr:row>18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19</xdr:row>
      <xdr:rowOff>104775</xdr:rowOff>
    </xdr:from>
    <xdr:to>
      <xdr:col>6</xdr:col>
      <xdr:colOff>304800</xdr:colOff>
      <xdr:row>37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390525</xdr:colOff>
      <xdr:row>18</xdr:row>
      <xdr:rowOff>180975</xdr:rowOff>
    </xdr:from>
    <xdr:to>
      <xdr:col>12</xdr:col>
      <xdr:colOff>276225</xdr:colOff>
      <xdr:row>37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5</xdr:col>
      <xdr:colOff>729120</xdr:colOff>
      <xdr:row>18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1</xdr:rowOff>
    </xdr:from>
    <xdr:to>
      <xdr:col>11</xdr:col>
      <xdr:colOff>729120</xdr:colOff>
      <xdr:row>18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38099</xdr:rowOff>
    </xdr:from>
    <xdr:to>
      <xdr:col>6</xdr:col>
      <xdr:colOff>285750</xdr:colOff>
      <xdr:row>19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409574</xdr:colOff>
      <xdr:row>1</xdr:row>
      <xdr:rowOff>57151</xdr:rowOff>
    </xdr:from>
    <xdr:to>
      <xdr:col>12</xdr:col>
      <xdr:colOff>295274</xdr:colOff>
      <xdr:row>19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20</xdr:row>
      <xdr:rowOff>127635</xdr:rowOff>
    </xdr:from>
    <xdr:to>
      <xdr:col>6</xdr:col>
      <xdr:colOff>209550</xdr:colOff>
      <xdr:row>38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20</xdr:row>
      <xdr:rowOff>140970</xdr:rowOff>
    </xdr:from>
    <xdr:to>
      <xdr:col>12</xdr:col>
      <xdr:colOff>266700</xdr:colOff>
      <xdr:row>38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/>
  </sheetViews>
  <sheetFormatPr defaultRowHeight="15" x14ac:dyDescent="0.25"/>
  <cols>
    <col min="1" max="1" width="9.7109375" customWidth="1"/>
    <col min="3" max="3" width="15.42578125" bestFit="1" customWidth="1"/>
    <col min="4" max="4" width="10.42578125" customWidth="1"/>
  </cols>
  <sheetData>
    <row r="1" spans="1:1" ht="23.25" x14ac:dyDescent="0.35">
      <c r="A1" s="74" t="s">
        <v>52</v>
      </c>
    </row>
    <row r="22" spans="2:4" x14ac:dyDescent="0.25">
      <c r="B22" s="90" t="s">
        <v>32</v>
      </c>
      <c r="C22" s="91"/>
      <c r="D22" s="92"/>
    </row>
    <row r="23" spans="2:4" x14ac:dyDescent="0.25">
      <c r="B23" s="75"/>
      <c r="D23" s="76"/>
    </row>
    <row r="24" spans="2:4" x14ac:dyDescent="0.25">
      <c r="B24" s="75"/>
      <c r="C24" s="77" t="s">
        <v>33</v>
      </c>
      <c r="D24" s="76"/>
    </row>
    <row r="25" spans="2:4" x14ac:dyDescent="0.25">
      <c r="B25" s="75"/>
      <c r="C25" s="78" t="s">
        <v>34</v>
      </c>
      <c r="D25" s="76"/>
    </row>
    <row r="26" spans="2:4" x14ac:dyDescent="0.25">
      <c r="B26" s="75"/>
      <c r="C26" s="79" t="s">
        <v>35</v>
      </c>
      <c r="D26" s="76"/>
    </row>
    <row r="27" spans="2:4" x14ac:dyDescent="0.25">
      <c r="B27" s="75"/>
      <c r="C27" s="80" t="s">
        <v>36</v>
      </c>
      <c r="D27" s="76"/>
    </row>
    <row r="28" spans="2:4" x14ac:dyDescent="0.25">
      <c r="B28" s="81"/>
      <c r="C28" s="82"/>
      <c r="D28" s="83"/>
    </row>
  </sheetData>
  <mergeCells count="1">
    <mergeCell ref="B22:D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31"/>
  <sheetViews>
    <sheetView workbookViewId="0"/>
  </sheetViews>
  <sheetFormatPr defaultRowHeight="15" x14ac:dyDescent="0.25"/>
  <cols>
    <col min="1" max="1" width="6.28515625" customWidth="1"/>
    <col min="2" max="4" width="11.7109375" customWidth="1"/>
    <col min="5" max="5" width="13.7109375" customWidth="1"/>
    <col min="6" max="8" width="11.7109375" customWidth="1"/>
    <col min="9" max="9" width="14" customWidth="1"/>
    <col min="10" max="12" width="11.7109375" customWidth="1"/>
    <col min="13" max="13" width="13.7109375" customWidth="1"/>
    <col min="14" max="19" width="11.7109375" customWidth="1"/>
  </cols>
  <sheetData>
    <row r="1" spans="2:15" x14ac:dyDescent="0.25">
      <c r="B1" s="2" t="s">
        <v>23</v>
      </c>
      <c r="C1" s="3"/>
      <c r="D1" s="3"/>
      <c r="E1" s="3"/>
      <c r="F1" s="3"/>
      <c r="G1" s="3"/>
      <c r="H1" s="4"/>
      <c r="I1" s="2" t="s">
        <v>40</v>
      </c>
      <c r="J1" s="3"/>
      <c r="K1" s="3"/>
      <c r="L1" s="3"/>
      <c r="M1" s="3"/>
      <c r="N1" s="5"/>
      <c r="O1" s="4"/>
    </row>
    <row r="2" spans="2:15" ht="51" x14ac:dyDescent="0.25">
      <c r="B2" s="12" t="s">
        <v>38</v>
      </c>
      <c r="C2" s="12" t="s">
        <v>37</v>
      </c>
      <c r="D2" s="12" t="s">
        <v>1</v>
      </c>
      <c r="E2" s="12" t="s">
        <v>24</v>
      </c>
      <c r="F2" s="12" t="s">
        <v>25</v>
      </c>
      <c r="G2" s="12" t="s">
        <v>26</v>
      </c>
      <c r="H2" s="8"/>
      <c r="I2" s="12" t="s">
        <v>37</v>
      </c>
      <c r="J2" s="12" t="s">
        <v>1</v>
      </c>
      <c r="K2" s="18" t="s">
        <v>39</v>
      </c>
      <c r="L2" s="12" t="s">
        <v>49</v>
      </c>
      <c r="M2" s="12" t="s">
        <v>27</v>
      </c>
      <c r="N2" s="12" t="s">
        <v>28</v>
      </c>
      <c r="O2" s="12" t="s">
        <v>29</v>
      </c>
    </row>
    <row r="3" spans="2:15" x14ac:dyDescent="0.25">
      <c r="B3" s="13"/>
      <c r="C3" s="15"/>
      <c r="D3" s="15"/>
      <c r="E3" s="15"/>
      <c r="F3" s="15"/>
      <c r="G3" s="15"/>
      <c r="H3" s="8"/>
      <c r="I3" s="19"/>
      <c r="J3" s="27">
        <v>0</v>
      </c>
      <c r="K3" s="15">
        <v>0</v>
      </c>
      <c r="L3" s="28"/>
      <c r="M3" s="27"/>
      <c r="N3" s="27"/>
      <c r="O3" s="27"/>
    </row>
    <row r="4" spans="2:15" x14ac:dyDescent="0.25">
      <c r="B4" s="14" t="s">
        <v>2</v>
      </c>
      <c r="C4" s="84">
        <f t="shared" ref="C4:C13" si="0">RANK(E4,E$4:E$13,1)</f>
        <v>2</v>
      </c>
      <c r="D4" s="88">
        <v>3959316</v>
      </c>
      <c r="E4" s="16">
        <v>65.953454828519668</v>
      </c>
      <c r="F4" s="17">
        <v>65.95356057161824</v>
      </c>
      <c r="G4" s="17">
        <v>65.953577414517284</v>
      </c>
      <c r="H4" s="8"/>
      <c r="I4" s="24">
        <v>1</v>
      </c>
      <c r="J4" s="88">
        <f>VLOOKUP($I4,'Calculation &amp; EDEH'!$C$4:$G$13,2,0)</f>
        <v>7279927</v>
      </c>
      <c r="K4" s="88">
        <f t="shared" ref="K4:K13" si="1">K3+J4</f>
        <v>7279927</v>
      </c>
      <c r="L4" s="87">
        <f>J4/K$13-(((K$13-K3)/K$13)^B$19-((K$13-K4)/K$13)^B$19)</f>
        <v>-6.1102507946806384E-3</v>
      </c>
      <c r="M4" s="26">
        <f>VLOOKUP($I4,'Calculation &amp; EDEH'!$C$4:$G$13,3,0)</f>
        <v>61.925213745047813</v>
      </c>
      <c r="N4" s="26">
        <f>VLOOKUP($I4,'Calculation &amp; EDEH'!$C$4:$G$13,4,0)</f>
        <v>61.92536672465171</v>
      </c>
      <c r="O4" s="26">
        <f>VLOOKUP($I4,'Calculation &amp; EDEH'!$C$4:$G$13,5,0)</f>
        <v>61.925418362692902</v>
      </c>
    </row>
    <row r="5" spans="2:15" x14ac:dyDescent="0.25">
      <c r="B5" s="14" t="s">
        <v>3</v>
      </c>
      <c r="C5" s="84">
        <f t="shared" si="0"/>
        <v>5</v>
      </c>
      <c r="D5" s="88">
        <v>6331048</v>
      </c>
      <c r="E5" s="16">
        <v>70.344928147144799</v>
      </c>
      <c r="F5" s="17">
        <v>70.345009341331306</v>
      </c>
      <c r="G5" s="17">
        <v>70.345002492322649</v>
      </c>
      <c r="H5" s="8"/>
      <c r="I5" s="24">
        <v>2</v>
      </c>
      <c r="J5" s="88">
        <f>VLOOKUP($I5,'Calculation &amp; EDEH'!$C$4:$G$13,2,0)</f>
        <v>3959316</v>
      </c>
      <c r="K5" s="88">
        <f t="shared" si="1"/>
        <v>11239243</v>
      </c>
      <c r="L5" s="87">
        <f t="shared" ref="L5:L13" si="2">J5/K$13-(((K$13-K4)/K$13)^B$19-((K$13-K5)/K$13)^B$19)</f>
        <v>-2.8943232554214798E-3</v>
      </c>
      <c r="M5" s="26">
        <f>VLOOKUP($I5,'Calculation &amp; EDEH'!$C$4:$G$13,3,0)</f>
        <v>65.953454828519668</v>
      </c>
      <c r="N5" s="26">
        <f>VLOOKUP($I5,'Calculation &amp; EDEH'!$C$4:$G$13,4,0)</f>
        <v>65.95356057161824</v>
      </c>
      <c r="O5" s="26">
        <f>VLOOKUP($I5,'Calculation &amp; EDEH'!$C$4:$G$13,5,0)</f>
        <v>65.953577414517284</v>
      </c>
    </row>
    <row r="6" spans="2:15" x14ac:dyDescent="0.25">
      <c r="B6" s="14" t="s">
        <v>4</v>
      </c>
      <c r="C6" s="84">
        <f t="shared" si="0"/>
        <v>6</v>
      </c>
      <c r="D6" s="88">
        <v>6474305</v>
      </c>
      <c r="E6" s="16">
        <v>72.213544204351976</v>
      </c>
      <c r="F6" s="17">
        <v>72.213646949791766</v>
      </c>
      <c r="G6" s="17">
        <v>72.213622276246156</v>
      </c>
      <c r="H6" s="8"/>
      <c r="I6" s="24">
        <v>3</v>
      </c>
      <c r="J6" s="88">
        <f>VLOOKUP($I6,'Calculation &amp; EDEH'!$C$4:$G$13,2,0)</f>
        <v>5050982</v>
      </c>
      <c r="K6" s="88">
        <f t="shared" si="1"/>
        <v>16290225</v>
      </c>
      <c r="L6" s="87">
        <f t="shared" si="2"/>
        <v>-3.202295335508365E-3</v>
      </c>
      <c r="M6" s="26">
        <f>VLOOKUP($I6,'Calculation &amp; EDEH'!$C$4:$G$13,3,0)</f>
        <v>66.81695247332172</v>
      </c>
      <c r="N6" s="26">
        <f>VLOOKUP($I6,'Calculation &amp; EDEH'!$C$4:$G$13,4,0)</f>
        <v>66.817065204895215</v>
      </c>
      <c r="O6" s="26">
        <f>VLOOKUP($I6,'Calculation &amp; EDEH'!$C$4:$G$13,5,0)</f>
        <v>66.817076458360418</v>
      </c>
    </row>
    <row r="7" spans="2:15" x14ac:dyDescent="0.25">
      <c r="B7" s="14" t="s">
        <v>5</v>
      </c>
      <c r="C7" s="84">
        <f t="shared" si="0"/>
        <v>9</v>
      </c>
      <c r="D7" s="88">
        <v>6194904</v>
      </c>
      <c r="E7" s="16">
        <v>75.597859352178702</v>
      </c>
      <c r="F7" s="17">
        <v>75.597916460553989</v>
      </c>
      <c r="G7" s="17">
        <v>75.597895401169012</v>
      </c>
      <c r="H7" s="8"/>
      <c r="I7" s="24">
        <v>4</v>
      </c>
      <c r="J7" s="88">
        <f>VLOOKUP($I7,'Calculation &amp; EDEH'!$C$4:$G$13,2,0)</f>
        <v>4616011</v>
      </c>
      <c r="K7" s="88">
        <f t="shared" si="1"/>
        <v>20906236</v>
      </c>
      <c r="L7" s="84">
        <f t="shared" si="2"/>
        <v>-2.3928134588402511E-3</v>
      </c>
      <c r="M7" s="25">
        <f>VLOOKUP($I7,'Calculation &amp; EDEH'!$C$4:$G$13,3,0)</f>
        <v>68.975036101886801</v>
      </c>
      <c r="N7" s="26">
        <f>VLOOKUP($I7,'Calculation &amp; EDEH'!$C$4:$G$13,4,0)</f>
        <v>68.975147647239979</v>
      </c>
      <c r="O7" s="26">
        <f>VLOOKUP($I7,'Calculation &amp; EDEH'!$C$4:$G$13,5,0)</f>
        <v>68.975134661805484</v>
      </c>
    </row>
    <row r="8" spans="2:15" x14ac:dyDescent="0.25">
      <c r="B8" s="14" t="s">
        <v>6</v>
      </c>
      <c r="C8" s="84">
        <f t="shared" si="0"/>
        <v>10</v>
      </c>
      <c r="D8" s="88">
        <v>6501111</v>
      </c>
      <c r="E8" s="16">
        <v>77.323143845980766</v>
      </c>
      <c r="F8" s="17">
        <v>77.323203978587571</v>
      </c>
      <c r="G8" s="17">
        <v>77.323185361418368</v>
      </c>
      <c r="H8" s="8"/>
      <c r="I8" s="24">
        <v>5</v>
      </c>
      <c r="J8" s="88">
        <f>VLOOKUP($I8,'Calculation &amp; EDEH'!$C$4:$G$13,2,0)</f>
        <v>6331048</v>
      </c>
      <c r="K8" s="88">
        <f t="shared" si="1"/>
        <v>27237284</v>
      </c>
      <c r="L8" s="87">
        <f t="shared" si="2"/>
        <v>-2.3273765632831622E-3</v>
      </c>
      <c r="M8" s="26">
        <f>VLOOKUP($I8,'Calculation &amp; EDEH'!$C$4:$G$13,3,0)</f>
        <v>70.344928147144799</v>
      </c>
      <c r="N8" s="26">
        <f>VLOOKUP($I8,'Calculation &amp; EDEH'!$C$4:$G$13,4,0)</f>
        <v>70.345009341331306</v>
      </c>
      <c r="O8" s="26">
        <f>VLOOKUP($I8,'Calculation &amp; EDEH'!$C$4:$G$13,5,0)</f>
        <v>70.345002492322649</v>
      </c>
    </row>
    <row r="9" spans="2:15" x14ac:dyDescent="0.25">
      <c r="B9" s="14" t="s">
        <v>7</v>
      </c>
      <c r="C9" s="84">
        <f t="shared" si="0"/>
        <v>1</v>
      </c>
      <c r="D9" s="88">
        <v>7279927</v>
      </c>
      <c r="E9" s="16">
        <v>61.925213745047813</v>
      </c>
      <c r="F9" s="17">
        <v>61.92536672465171</v>
      </c>
      <c r="G9" s="17">
        <v>61.925418362692902</v>
      </c>
      <c r="H9" s="8"/>
      <c r="I9" s="24">
        <v>6</v>
      </c>
      <c r="J9" s="88">
        <f>VLOOKUP($I9,'Calculation &amp; EDEH'!$C$4:$G$13,2,0)</f>
        <v>6474305</v>
      </c>
      <c r="K9" s="88">
        <f t="shared" si="1"/>
        <v>33711589</v>
      </c>
      <c r="L9" s="87">
        <f t="shared" si="2"/>
        <v>-1.0087208443004675E-3</v>
      </c>
      <c r="M9" s="26">
        <f>VLOOKUP($I9,'Calculation &amp; EDEH'!$C$4:$G$13,3,0)</f>
        <v>72.213544204351976</v>
      </c>
      <c r="N9" s="26">
        <f>VLOOKUP($I9,'Calculation &amp; EDEH'!$C$4:$G$13,4,0)</f>
        <v>72.213646949791766</v>
      </c>
      <c r="O9" s="26">
        <f>VLOOKUP($I9,'Calculation &amp; EDEH'!$C$4:$G$13,5,0)</f>
        <v>72.213622276246156</v>
      </c>
    </row>
    <row r="10" spans="2:15" x14ac:dyDescent="0.25">
      <c r="B10" s="14" t="s">
        <v>8</v>
      </c>
      <c r="C10" s="84">
        <f t="shared" si="0"/>
        <v>3</v>
      </c>
      <c r="D10" s="88">
        <v>5050982</v>
      </c>
      <c r="E10" s="16">
        <v>66.81695247332172</v>
      </c>
      <c r="F10" s="17">
        <v>66.817065204895215</v>
      </c>
      <c r="G10" s="17">
        <v>66.817076458360418</v>
      </c>
      <c r="H10" s="8"/>
      <c r="I10" s="24">
        <v>7</v>
      </c>
      <c r="J10" s="88">
        <f>VLOOKUP($I10,'Calculation &amp; EDEH'!$C$4:$G$13,2,0)</f>
        <v>4701015</v>
      </c>
      <c r="K10" s="88">
        <f t="shared" si="1"/>
        <v>38412604</v>
      </c>
      <c r="L10" s="87">
        <f t="shared" si="2"/>
        <v>3.5460204547826946E-4</v>
      </c>
      <c r="M10" s="26">
        <f>VLOOKUP($I10,'Calculation &amp; EDEH'!$C$4:$G$13,3,0)</f>
        <v>72.648214965877315</v>
      </c>
      <c r="N10" s="26">
        <f>VLOOKUP($I10,'Calculation &amp; EDEH'!$C$4:$G$13,4,0)</f>
        <v>72.64828737006286</v>
      </c>
      <c r="O10" s="26">
        <f>VLOOKUP($I10,'Calculation &amp; EDEH'!$C$4:$G$13,5,0)</f>
        <v>72.648266310695817</v>
      </c>
    </row>
    <row r="11" spans="2:15" x14ac:dyDescent="0.25">
      <c r="B11" s="14" t="s">
        <v>9</v>
      </c>
      <c r="C11" s="84">
        <f t="shared" si="0"/>
        <v>4</v>
      </c>
      <c r="D11" s="88">
        <v>4616011</v>
      </c>
      <c r="E11" s="16">
        <v>68.975036101886801</v>
      </c>
      <c r="F11" s="17">
        <v>68.975147647239979</v>
      </c>
      <c r="G11" s="17">
        <v>68.975134661805484</v>
      </c>
      <c r="H11" s="8"/>
      <c r="I11" s="24">
        <v>8</v>
      </c>
      <c r="J11" s="88">
        <f>VLOOKUP($I11,'Calculation &amp; EDEH'!$C$4:$G$13,2,0)</f>
        <v>4159448</v>
      </c>
      <c r="K11" s="88">
        <f t="shared" si="1"/>
        <v>42572052</v>
      </c>
      <c r="L11" s="87">
        <f t="shared" si="2"/>
        <v>1.2928650648870305E-3</v>
      </c>
      <c r="M11" s="26">
        <f>VLOOKUP($I11,'Calculation &amp; EDEH'!$C$4:$G$13,3,0)</f>
        <v>74.561155997724143</v>
      </c>
      <c r="N11" s="26">
        <f>VLOOKUP($I11,'Calculation &amp; EDEH'!$C$4:$G$13,4,0)</f>
        <v>74.561219777707066</v>
      </c>
      <c r="O11" s="26">
        <f>VLOOKUP($I11,'Calculation &amp; EDEH'!$C$4:$G$13,5,0)</f>
        <v>74.561201160567506</v>
      </c>
    </row>
    <row r="12" spans="2:15" x14ac:dyDescent="0.25">
      <c r="B12" s="14" t="s">
        <v>10</v>
      </c>
      <c r="C12" s="84">
        <f t="shared" si="0"/>
        <v>7</v>
      </c>
      <c r="D12" s="88">
        <v>4701015</v>
      </c>
      <c r="E12" s="16">
        <v>72.648214965877315</v>
      </c>
      <c r="F12" s="17">
        <v>72.64828737006286</v>
      </c>
      <c r="G12" s="17">
        <v>72.648266310695817</v>
      </c>
      <c r="H12" s="8"/>
      <c r="I12" s="24">
        <v>9</v>
      </c>
      <c r="J12" s="88">
        <f>VLOOKUP($I12,'Calculation &amp; EDEH'!$C$4:$G$13,2,0)</f>
        <v>6194904</v>
      </c>
      <c r="K12" s="88">
        <f t="shared" si="1"/>
        <v>48766956</v>
      </c>
      <c r="L12" s="87">
        <f t="shared" si="2"/>
        <v>4.3508454701055299E-3</v>
      </c>
      <c r="M12" s="26">
        <f>VLOOKUP($I12,'Calculation &amp; EDEH'!$C$4:$G$13,3,0)</f>
        <v>75.597859352178702</v>
      </c>
      <c r="N12" s="26">
        <f>VLOOKUP($I12,'Calculation &amp; EDEH'!$C$4:$G$13,4,0)</f>
        <v>75.597916460553989</v>
      </c>
      <c r="O12" s="26">
        <f>VLOOKUP($I12,'Calculation &amp; EDEH'!$C$4:$G$13,5,0)</f>
        <v>75.597895401169012</v>
      </c>
    </row>
    <row r="13" spans="2:15" ht="14.45" customHeight="1" x14ac:dyDescent="0.25">
      <c r="B13" s="14" t="s">
        <v>11</v>
      </c>
      <c r="C13" s="84">
        <f t="shared" si="0"/>
        <v>8</v>
      </c>
      <c r="D13" s="88">
        <v>4159448</v>
      </c>
      <c r="E13" s="16">
        <v>74.561155997724143</v>
      </c>
      <c r="F13" s="17">
        <v>74.561219777707066</v>
      </c>
      <c r="G13" s="17">
        <v>74.561201160567506</v>
      </c>
      <c r="H13" s="8"/>
      <c r="I13" s="24">
        <v>10</v>
      </c>
      <c r="J13" s="88">
        <f>VLOOKUP($I13,'Calculation &amp; EDEH'!$C$4:$G$13,2,0)</f>
        <v>6501111</v>
      </c>
      <c r="K13" s="88">
        <f t="shared" si="1"/>
        <v>55268067</v>
      </c>
      <c r="L13" s="87">
        <f t="shared" si="2"/>
        <v>1.193746767156352E-2</v>
      </c>
      <c r="M13" s="26">
        <f>VLOOKUP($I13,'Calculation &amp; EDEH'!$C$4:$G$13,3,0)</f>
        <v>77.323143845980766</v>
      </c>
      <c r="N13" s="26">
        <f>VLOOKUP($I13,'Calculation &amp; EDEH'!$C$4:$G$13,4,0)</f>
        <v>77.323203978587571</v>
      </c>
      <c r="O13" s="26">
        <f>VLOOKUP($I13,'Calculation &amp; EDEH'!$C$4:$G$13,5,0)</f>
        <v>77.323185361418368</v>
      </c>
    </row>
    <row r="14" spans="2:15" ht="14.45" customHeight="1" x14ac:dyDescent="0.25">
      <c r="B14" s="14" t="s">
        <v>18</v>
      </c>
      <c r="C14" s="25"/>
      <c r="D14" s="16"/>
      <c r="E14" s="16">
        <f>SUMPRODUCT($D4:$D13,E4:E13)/SUM($D4:$D13)</f>
        <v>70.626197272843712</v>
      </c>
      <c r="F14" s="16">
        <f>SUMPRODUCT($D4:$D13,F4:F13)/SUM($D4:$D13)</f>
        <v>70.626290387595915</v>
      </c>
      <c r="G14" s="16">
        <f>SUMPRODUCT($D4:$D13,G4:G13)/SUM($D4:$D13)</f>
        <v>70.62628692215236</v>
      </c>
      <c r="H14" s="8"/>
      <c r="I14" s="8"/>
      <c r="J14" s="8"/>
      <c r="K14" s="8"/>
      <c r="L14" s="8"/>
      <c r="M14" s="8"/>
      <c r="N14" s="8"/>
      <c r="O14" s="8"/>
    </row>
    <row r="15" spans="2:15" ht="14.4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 x14ac:dyDescent="0.25">
      <c r="B16" s="6" t="s">
        <v>41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4"/>
    </row>
    <row r="17" spans="2:17" x14ac:dyDescent="0.25">
      <c r="B17" s="21"/>
      <c r="C17" s="93" t="s">
        <v>27</v>
      </c>
      <c r="D17" s="93"/>
      <c r="E17" s="93"/>
      <c r="F17" s="21"/>
      <c r="G17" s="93" t="s">
        <v>28</v>
      </c>
      <c r="H17" s="93"/>
      <c r="I17" s="93"/>
      <c r="J17" s="21"/>
      <c r="K17" s="93" t="s">
        <v>29</v>
      </c>
      <c r="L17" s="93"/>
      <c r="M17" s="93"/>
      <c r="N17" s="4"/>
    </row>
    <row r="18" spans="2:17" ht="51" x14ac:dyDescent="0.25">
      <c r="B18" s="22" t="s">
        <v>0</v>
      </c>
      <c r="C18" s="23" t="s">
        <v>42</v>
      </c>
      <c r="D18" s="23" t="s">
        <v>43</v>
      </c>
      <c r="E18" s="23" t="s">
        <v>44</v>
      </c>
      <c r="F18" s="23"/>
      <c r="G18" s="23" t="s">
        <v>42</v>
      </c>
      <c r="H18" s="23" t="s">
        <v>43</v>
      </c>
      <c r="I18" s="23" t="s">
        <v>44</v>
      </c>
      <c r="J18" s="23"/>
      <c r="K18" s="23" t="s">
        <v>42</v>
      </c>
      <c r="L18" s="23" t="s">
        <v>43</v>
      </c>
      <c r="M18" s="23" t="s">
        <v>44</v>
      </c>
      <c r="N18" s="4"/>
      <c r="Q18" s="1"/>
    </row>
    <row r="19" spans="2:17" x14ac:dyDescent="0.25">
      <c r="B19" s="10">
        <v>1.05</v>
      </c>
      <c r="C19" s="29">
        <f>E14-E19</f>
        <v>70.436925078516325</v>
      </c>
      <c r="D19" s="29">
        <f>E19/E14</f>
        <v>2.679914842309763E-3</v>
      </c>
      <c r="E19" s="29">
        <f>SUMPRODUCT(L4:L13,M4:M13)</f>
        <v>0.18927219432739117</v>
      </c>
      <c r="F19" s="29"/>
      <c r="G19" s="29">
        <f>F14-I19</f>
        <v>70.437019280150551</v>
      </c>
      <c r="H19" s="29">
        <f>I19/F14</f>
        <v>2.679895919871209E-3</v>
      </c>
      <c r="I19" s="29">
        <f>SUMPRODUCT(L4:L13,N4:N13)</f>
        <v>0.18927110744535747</v>
      </c>
      <c r="J19" s="29"/>
      <c r="K19" s="29">
        <f>G14-M19</f>
        <v>70.437016488518566</v>
      </c>
      <c r="L19" s="29">
        <f>M19/G14</f>
        <v>2.6798865108457418E-3</v>
      </c>
      <c r="M19" s="29">
        <f>SUMPRODUCT(L4:L13,O4:O13)</f>
        <v>0.18927043363379714</v>
      </c>
      <c r="N19" s="4"/>
      <c r="Q19" s="1"/>
    </row>
    <row r="20" spans="2:17" x14ac:dyDescent="0.25">
      <c r="B20" s="24">
        <v>1</v>
      </c>
      <c r="C20" s="85">
        <v>70.626197272843712</v>
      </c>
      <c r="D20" s="85">
        <v>0</v>
      </c>
      <c r="E20" s="85">
        <v>0</v>
      </c>
      <c r="F20" s="30"/>
      <c r="G20" s="85">
        <v>70.626290387595915</v>
      </c>
      <c r="H20" s="85">
        <v>0</v>
      </c>
      <c r="I20" s="85">
        <v>0</v>
      </c>
      <c r="J20" s="30"/>
      <c r="K20" s="85">
        <v>70.626286922152346</v>
      </c>
      <c r="L20" s="85">
        <v>0</v>
      </c>
      <c r="M20" s="85">
        <v>0</v>
      </c>
      <c r="N20" s="4"/>
      <c r="Q20" s="1"/>
    </row>
    <row r="21" spans="2:17" x14ac:dyDescent="0.25">
      <c r="B21" s="24">
        <v>1.2</v>
      </c>
      <c r="C21" s="30">
        <v>69.914181012828379</v>
      </c>
      <c r="D21" s="30">
        <v>1.0081475252938531E-2</v>
      </c>
      <c r="E21" s="30">
        <v>0.71201626001532858</v>
      </c>
      <c r="F21" s="30"/>
      <c r="G21" s="30">
        <v>69.914278256097631</v>
      </c>
      <c r="H21" s="30">
        <v>1.0081403505561012E-2</v>
      </c>
      <c r="I21" s="30">
        <v>0.71201213149827947</v>
      </c>
      <c r="J21" s="30"/>
      <c r="K21" s="30">
        <v>69.914277428619272</v>
      </c>
      <c r="L21" s="30">
        <v>1.0081366649189733E-2</v>
      </c>
      <c r="M21" s="30">
        <v>0.71200949353309184</v>
      </c>
      <c r="N21" s="4"/>
      <c r="Q21" s="1"/>
    </row>
    <row r="22" spans="2:17" x14ac:dyDescent="0.25">
      <c r="B22" s="24">
        <v>1.4</v>
      </c>
      <c r="C22" s="30">
        <v>69.30658724034609</v>
      </c>
      <c r="D22" s="30">
        <v>1.868442707455548E-2</v>
      </c>
      <c r="E22" s="30">
        <v>1.3196100324976174</v>
      </c>
      <c r="F22" s="30"/>
      <c r="G22" s="30">
        <v>69.306688085976177</v>
      </c>
      <c r="H22" s="30">
        <v>1.8684292978971138E-2</v>
      </c>
      <c r="I22" s="30">
        <v>1.3196023016197351</v>
      </c>
      <c r="J22" s="30"/>
      <c r="K22" s="30">
        <v>69.306689745286363</v>
      </c>
      <c r="L22" s="30">
        <v>1.8684221334197025E-2</v>
      </c>
      <c r="M22" s="30">
        <v>1.3195971768659995</v>
      </c>
      <c r="N22" s="4"/>
      <c r="Q22" s="1"/>
    </row>
    <row r="23" spans="2:17" x14ac:dyDescent="0.25">
      <c r="B23" s="24">
        <v>1.6</v>
      </c>
      <c r="C23" s="30">
        <v>68.78135762819231</v>
      </c>
      <c r="D23" s="30">
        <v>2.6121180466851458E-2</v>
      </c>
      <c r="E23" s="30">
        <v>1.8448396446514028</v>
      </c>
      <c r="F23" s="30"/>
      <c r="G23" s="30">
        <v>68.781461637415077</v>
      </c>
      <c r="H23" s="30">
        <v>2.6120991773126528E-2</v>
      </c>
      <c r="I23" s="30">
        <v>1.844828750180838</v>
      </c>
      <c r="J23" s="30"/>
      <c r="K23" s="30">
        <v>68.781465637278984</v>
      </c>
      <c r="L23" s="30">
        <v>2.6120887353271605E-2</v>
      </c>
      <c r="M23" s="30">
        <v>1.8448212848733814</v>
      </c>
      <c r="N23" s="4"/>
      <c r="Q23" s="1"/>
    </row>
    <row r="24" spans="2:17" x14ac:dyDescent="0.25">
      <c r="B24" s="24">
        <v>1.8</v>
      </c>
      <c r="C24" s="30">
        <v>68.322074996662991</v>
      </c>
      <c r="D24" s="30">
        <v>3.2624187131007759E-2</v>
      </c>
      <c r="E24" s="30">
        <v>2.3041222761807232</v>
      </c>
      <c r="F24" s="30"/>
      <c r="G24" s="30">
        <v>68.322181802883549</v>
      </c>
      <c r="H24" s="30">
        <v>3.262395026083708E-2</v>
      </c>
      <c r="I24" s="30">
        <v>2.304108584712365</v>
      </c>
      <c r="J24" s="30"/>
      <c r="K24" s="30">
        <v>68.322188004095352</v>
      </c>
      <c r="L24" s="30">
        <v>3.2623814991105143E-2</v>
      </c>
      <c r="M24" s="30">
        <v>2.3040989180570071</v>
      </c>
      <c r="N24" s="4"/>
      <c r="Q24" s="1"/>
    </row>
    <row r="25" spans="2:17" x14ac:dyDescent="0.25">
      <c r="B25" s="24">
        <v>2</v>
      </c>
      <c r="C25" s="85">
        <v>67.916357826416004</v>
      </c>
      <c r="D25" s="85">
        <v>3.8368757643272654E-2</v>
      </c>
      <c r="E25" s="85">
        <v>2.7098394464277042</v>
      </c>
      <c r="F25" s="30"/>
      <c r="G25" s="85">
        <v>67.916467122453838</v>
      </c>
      <c r="H25" s="85">
        <v>3.8368477945969065E-2</v>
      </c>
      <c r="I25" s="85">
        <v>2.7098232651420808</v>
      </c>
      <c r="J25" s="30"/>
      <c r="K25" s="85">
        <v>67.916475393831917</v>
      </c>
      <c r="L25" s="85">
        <v>3.8368313646551008E-2</v>
      </c>
      <c r="M25" s="85">
        <v>2.7098115283204454</v>
      </c>
      <c r="N25" s="4"/>
      <c r="Q25" s="1"/>
    </row>
    <row r="26" spans="2:17" x14ac:dyDescent="0.25">
      <c r="B26" s="24">
        <v>2.5</v>
      </c>
      <c r="C26" s="30">
        <v>67.079422515139996</v>
      </c>
      <c r="D26" s="30">
        <v>5.0218968239246792E-2</v>
      </c>
      <c r="E26" s="30">
        <v>3.5467747577037168</v>
      </c>
      <c r="F26" s="30"/>
      <c r="G26" s="30">
        <v>67.079536991123916</v>
      </c>
      <c r="H26" s="30">
        <v>5.0218599575419763E-2</v>
      </c>
      <c r="I26" s="30">
        <v>3.5467533964719973</v>
      </c>
      <c r="J26" s="30"/>
      <c r="K26" s="30">
        <v>67.079549918562208</v>
      </c>
      <c r="L26" s="30">
        <v>5.0218369932140523E-2</v>
      </c>
      <c r="M26" s="30">
        <v>3.5467370035901453</v>
      </c>
      <c r="N26" s="4"/>
    </row>
    <row r="27" spans="2:17" x14ac:dyDescent="0.25">
      <c r="B27" s="24">
        <v>3</v>
      </c>
      <c r="C27" s="86">
        <v>66.42412522746163</v>
      </c>
      <c r="D27" s="86">
        <v>5.9497356613277763E-2</v>
      </c>
      <c r="E27" s="86">
        <v>4.2020720453820877</v>
      </c>
      <c r="F27" s="15"/>
      <c r="G27" s="86">
        <v>66.424243799428737</v>
      </c>
      <c r="H27" s="86">
        <v>5.9496917721522845E-2</v>
      </c>
      <c r="I27" s="86">
        <v>4.2020465881671738</v>
      </c>
      <c r="J27" s="15"/>
      <c r="K27" s="86">
        <v>66.424260739517877</v>
      </c>
      <c r="L27" s="86">
        <v>5.9496631718245992E-2</v>
      </c>
      <c r="M27" s="86">
        <v>4.2020261826344711</v>
      </c>
      <c r="N27" s="4"/>
    </row>
    <row r="29" spans="2:17" x14ac:dyDescent="0.25">
      <c r="M29" s="51"/>
    </row>
    <row r="30" spans="2:17" x14ac:dyDescent="0.25">
      <c r="M30" s="51"/>
    </row>
    <row r="31" spans="2:17" x14ac:dyDescent="0.25">
      <c r="M31" s="1"/>
    </row>
  </sheetData>
  <mergeCells count="3">
    <mergeCell ref="C17:E17"/>
    <mergeCell ref="G17:I17"/>
    <mergeCell ref="K17:M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5:L36"/>
  <sheetViews>
    <sheetView workbookViewId="0"/>
  </sheetViews>
  <sheetFormatPr defaultRowHeight="15" x14ac:dyDescent="0.25"/>
  <cols>
    <col min="2" max="13" width="11.7109375" customWidth="1"/>
  </cols>
  <sheetData>
    <row r="25" spans="2:12" x14ac:dyDescent="0.25">
      <c r="B25" s="6" t="s">
        <v>19</v>
      </c>
      <c r="K25" s="55"/>
      <c r="L25" s="55"/>
    </row>
    <row r="26" spans="2:12" x14ac:dyDescent="0.25">
      <c r="B26" s="94" t="s">
        <v>30</v>
      </c>
      <c r="C26" s="96" t="s">
        <v>31</v>
      </c>
      <c r="L26" s="49"/>
    </row>
    <row r="27" spans="2:12" x14ac:dyDescent="0.25">
      <c r="B27" s="95"/>
      <c r="C27" s="95"/>
      <c r="L27" s="1"/>
    </row>
    <row r="28" spans="2:12" x14ac:dyDescent="0.25">
      <c r="B28" s="95"/>
      <c r="C28" s="95"/>
    </row>
    <row r="29" spans="2:12" x14ac:dyDescent="0.25">
      <c r="B29" s="30">
        <f>'Calculation &amp; EDEH'!G20-'Calculation &amp; EDEH'!C20</f>
        <v>9.3114752203860007E-5</v>
      </c>
      <c r="C29" s="30">
        <f>'Calculation &amp; EDEH'!K20-'Calculation &amp; EDEH'!C20</f>
        <v>8.9649308634420777E-5</v>
      </c>
    </row>
    <row r="30" spans="2:12" x14ac:dyDescent="0.25">
      <c r="B30" s="30">
        <f>'Calculation &amp; EDEH'!G21-'Calculation &amp; EDEH'!C21</f>
        <v>9.7243269252089704E-5</v>
      </c>
      <c r="C30" s="30">
        <f>'Calculation &amp; EDEH'!K21-'Calculation &amp; EDEH'!C21</f>
        <v>9.6415790892478981E-5</v>
      </c>
    </row>
    <row r="31" spans="2:12" x14ac:dyDescent="0.25">
      <c r="B31" s="30">
        <f>'Calculation &amp; EDEH'!G22-'Calculation &amp; EDEH'!C22</f>
        <v>1.0084563008661007E-4</v>
      </c>
      <c r="C31" s="30">
        <f>'Calculation &amp; EDEH'!K22-'Calculation &amp; EDEH'!C22</f>
        <v>1.0250494027275181E-4</v>
      </c>
    </row>
    <row r="32" spans="2:12" x14ac:dyDescent="0.25">
      <c r="B32" s="30">
        <f>'Calculation &amp; EDEH'!G23-'Calculation &amp; EDEH'!C23</f>
        <v>1.0400922276687652E-4</v>
      </c>
      <c r="C32" s="30">
        <f>'Calculation &amp; EDEH'!K23-'Calculation &amp; EDEH'!C23</f>
        <v>1.0800908667363274E-4</v>
      </c>
    </row>
    <row r="33" spans="2:3" x14ac:dyDescent="0.25">
      <c r="B33" s="30">
        <f>'Calculation &amp; EDEH'!G24-'Calculation &amp; EDEH'!C24</f>
        <v>1.0680622055758704E-4</v>
      </c>
      <c r="C33" s="30">
        <f>'Calculation &amp; EDEH'!K24-'Calculation &amp; EDEH'!C24</f>
        <v>1.130074323612007E-4</v>
      </c>
    </row>
    <row r="34" spans="2:3" x14ac:dyDescent="0.25">
      <c r="B34" s="30">
        <f>'Calculation &amp; EDEH'!G25-'Calculation &amp; EDEH'!C25</f>
        <v>1.0929603783438324E-4</v>
      </c>
      <c r="C34" s="30">
        <f>'Calculation &amp; EDEH'!K25-'Calculation &amp; EDEH'!C25</f>
        <v>1.1756741591284481E-4</v>
      </c>
    </row>
    <row r="35" spans="2:3" x14ac:dyDescent="0.25">
      <c r="B35" s="30">
        <f>'Calculation &amp; EDEH'!G26-'Calculation &amp; EDEH'!C26</f>
        <v>1.1447598392066993E-4</v>
      </c>
      <c r="C35" s="30">
        <f>'Calculation &amp; EDEH'!K26-'Calculation &amp; EDEH'!C26</f>
        <v>1.2740342221206902E-4</v>
      </c>
    </row>
    <row r="36" spans="2:3" x14ac:dyDescent="0.25">
      <c r="B36" s="30">
        <f>'Calculation &amp; EDEH'!G27-'Calculation &amp; EDEH'!C27</f>
        <v>1.1857196710707285E-4</v>
      </c>
      <c r="C36" s="30">
        <f>'Calculation &amp; EDEH'!K27-'Calculation &amp; EDEH'!C27</f>
        <v>1.3551205624651175E-4</v>
      </c>
    </row>
  </sheetData>
  <mergeCells count="2">
    <mergeCell ref="B26:B28"/>
    <mergeCell ref="C26:C2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0"/>
  <sheetViews>
    <sheetView workbookViewId="0"/>
  </sheetViews>
  <sheetFormatPr defaultRowHeight="15" x14ac:dyDescent="0.25"/>
  <cols>
    <col min="1" max="1" width="5.85546875" customWidth="1"/>
    <col min="2" max="6" width="11.7109375" customWidth="1"/>
    <col min="7" max="7" width="7.28515625" customWidth="1"/>
    <col min="8" max="12" width="11.7109375" customWidth="1"/>
    <col min="13" max="13" width="6.42578125" customWidth="1"/>
    <col min="16" max="16" width="10.140625" bestFit="1" customWidth="1"/>
    <col min="17" max="17" width="12" bestFit="1" customWidth="1"/>
    <col min="18" max="18" width="5.42578125" customWidth="1"/>
    <col min="20" max="20" width="10.140625" bestFit="1" customWidth="1"/>
    <col min="21" max="21" width="12" bestFit="1" customWidth="1"/>
    <col min="22" max="22" width="6.42578125" customWidth="1"/>
  </cols>
  <sheetData>
    <row r="1" spans="2:22" ht="21" x14ac:dyDescent="0.35">
      <c r="B1" s="97" t="s">
        <v>48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2:22" x14ac:dyDescent="0.25">
      <c r="N2" s="6" t="s">
        <v>45</v>
      </c>
      <c r="O2" s="36"/>
      <c r="P2" s="36"/>
      <c r="Q2" s="55"/>
      <c r="R2" s="56"/>
      <c r="S2" s="36"/>
      <c r="T2" s="36"/>
      <c r="U2" s="55"/>
      <c r="V2" s="56"/>
    </row>
    <row r="3" spans="2:22" x14ac:dyDescent="0.25">
      <c r="N3" s="42"/>
      <c r="O3" s="43" t="s">
        <v>20</v>
      </c>
      <c r="P3" s="43" t="s">
        <v>21</v>
      </c>
      <c r="Q3" s="54"/>
      <c r="R3" s="66"/>
      <c r="S3" s="43" t="s">
        <v>20</v>
      </c>
      <c r="T3" s="43" t="s">
        <v>21</v>
      </c>
      <c r="U3" s="54"/>
      <c r="V3" s="66"/>
    </row>
    <row r="4" spans="2:22" x14ac:dyDescent="0.25">
      <c r="N4" s="20" t="s">
        <v>27</v>
      </c>
      <c r="O4" s="58">
        <f>'Calculation &amp; EDEH'!E14</f>
        <v>70.626197272843712</v>
      </c>
      <c r="P4" s="30">
        <f>-'Calculation &amp; EDEH'!D20</f>
        <v>0</v>
      </c>
      <c r="Q4" s="60">
        <f>O5</f>
        <v>70.626290387595915</v>
      </c>
      <c r="R4" s="68">
        <v>0</v>
      </c>
      <c r="S4" s="58">
        <f>'Calculation &amp; EDEH'!E14</f>
        <v>70.626197272843712</v>
      </c>
      <c r="T4" s="30">
        <f>-'Calculation &amp; EDEH'!D20</f>
        <v>0</v>
      </c>
      <c r="U4" s="60">
        <f>S5</f>
        <v>70.626290387595915</v>
      </c>
      <c r="V4" s="68">
        <v>0</v>
      </c>
    </row>
    <row r="5" spans="2:22" x14ac:dyDescent="0.25">
      <c r="N5" s="20" t="s">
        <v>28</v>
      </c>
      <c r="O5" s="58">
        <f>'Calculation &amp; EDEH'!F14</f>
        <v>70.626290387595915</v>
      </c>
      <c r="P5" s="30">
        <f>-'Calculation &amp; EDEH'!H20</f>
        <v>0</v>
      </c>
      <c r="Q5" s="60">
        <f>O5</f>
        <v>70.626290387595915</v>
      </c>
      <c r="R5" s="61">
        <v>-0.5</v>
      </c>
      <c r="S5" s="58">
        <f>'Calculation &amp; EDEH'!F14</f>
        <v>70.626290387595915</v>
      </c>
      <c r="T5" s="30">
        <f>-'Calculation &amp; EDEH'!H20</f>
        <v>0</v>
      </c>
      <c r="U5" s="60">
        <f>S5</f>
        <v>70.626290387595915</v>
      </c>
      <c r="V5" s="61">
        <v>-0.5</v>
      </c>
    </row>
    <row r="6" spans="2:22" x14ac:dyDescent="0.25">
      <c r="N6" s="20" t="s">
        <v>29</v>
      </c>
      <c r="O6" s="58">
        <f>'Calculation &amp; EDEH'!G14</f>
        <v>70.62628692215236</v>
      </c>
      <c r="P6" s="30">
        <f>-'Calculation &amp; EDEH'!L20</f>
        <v>0</v>
      </c>
      <c r="Q6" s="60">
        <f>O5</f>
        <v>70.626290387595915</v>
      </c>
      <c r="R6" s="61">
        <v>-1</v>
      </c>
      <c r="S6" s="58">
        <f>'Calculation &amp; EDEH'!G14</f>
        <v>70.62628692215236</v>
      </c>
      <c r="T6" s="30">
        <f>-'Calculation &amp; EDEH'!L20</f>
        <v>0</v>
      </c>
      <c r="U6" s="60">
        <f>S5</f>
        <v>70.626290387595915</v>
      </c>
      <c r="V6" s="61">
        <v>-1</v>
      </c>
    </row>
    <row r="7" spans="2:22" x14ac:dyDescent="0.25">
      <c r="N7" s="65"/>
      <c r="O7" s="60"/>
      <c r="P7" s="60"/>
      <c r="Q7" s="60"/>
      <c r="R7" s="67"/>
      <c r="S7" s="60"/>
      <c r="T7" s="60"/>
      <c r="U7" s="60"/>
      <c r="V7" s="67"/>
    </row>
    <row r="8" spans="2:22" x14ac:dyDescent="0.25">
      <c r="N8" s="20" t="s">
        <v>27</v>
      </c>
      <c r="O8" s="58">
        <f>O4</f>
        <v>70.626197272843712</v>
      </c>
      <c r="P8" s="30">
        <f>-'Calculation &amp; EDEH'!D21</f>
        <v>-1.0081475252938531E-2</v>
      </c>
      <c r="Q8" s="60">
        <f>O9*(1+P9)/(1+P8)</f>
        <v>70.626295506452678</v>
      </c>
      <c r="R8" s="67"/>
      <c r="S8" s="58">
        <f>S4</f>
        <v>70.626197272843712</v>
      </c>
      <c r="T8" s="30">
        <f>-'Calculation &amp; EDEH'!D21</f>
        <v>-1.0081475252938531E-2</v>
      </c>
      <c r="U8" s="60">
        <f>S9*(1+T9)/(1+T8)</f>
        <v>70.626295506452678</v>
      </c>
      <c r="V8" s="67"/>
    </row>
    <row r="9" spans="2:22" x14ac:dyDescent="0.25">
      <c r="N9" s="20" t="s">
        <v>28</v>
      </c>
      <c r="O9" s="58">
        <f>O5</f>
        <v>70.626290387595915</v>
      </c>
      <c r="P9" s="30">
        <f>-'Calculation &amp; EDEH'!H21</f>
        <v>-1.0081403505561012E-2</v>
      </c>
      <c r="Q9" s="62">
        <f>O9*(1+P9)/(1+P9)</f>
        <v>70.626290387595915</v>
      </c>
      <c r="R9" s="59"/>
      <c r="S9" s="58">
        <f>S5</f>
        <v>70.626290387595915</v>
      </c>
      <c r="T9" s="30">
        <f>-'Calculation &amp; EDEH'!H21</f>
        <v>-1.0081403505561012E-2</v>
      </c>
      <c r="U9" s="62">
        <f>S9*(1+T9)/(1+T9)</f>
        <v>70.626290387595915</v>
      </c>
      <c r="V9" s="59"/>
    </row>
    <row r="10" spans="2:22" x14ac:dyDescent="0.25">
      <c r="N10" s="20" t="s">
        <v>29</v>
      </c>
      <c r="O10" s="58">
        <f>O6</f>
        <v>70.62628692215236</v>
      </c>
      <c r="P10" s="30">
        <f>-'Calculation &amp; EDEH'!L21</f>
        <v>-1.0081366649189733E-2</v>
      </c>
      <c r="Q10" s="60">
        <f>O9*(1+P9)/(1+P10)</f>
        <v>70.626287758057799</v>
      </c>
      <c r="R10" s="59"/>
      <c r="S10" s="58">
        <f>S6</f>
        <v>70.62628692215236</v>
      </c>
      <c r="T10" s="30">
        <f>-'Calculation &amp; EDEH'!L21</f>
        <v>-1.0081366649189733E-2</v>
      </c>
      <c r="U10" s="60">
        <f>S9*(1+T9)/(1+T10)</f>
        <v>70.626287758057799</v>
      </c>
      <c r="V10" s="59"/>
    </row>
    <row r="11" spans="2:22" x14ac:dyDescent="0.25">
      <c r="N11" s="65"/>
      <c r="O11" s="60"/>
      <c r="P11" s="60"/>
      <c r="Q11" s="60"/>
      <c r="R11" s="67"/>
      <c r="S11" s="60"/>
      <c r="T11" s="60"/>
      <c r="U11" s="60"/>
      <c r="V11" s="67"/>
    </row>
    <row r="12" spans="2:22" x14ac:dyDescent="0.25">
      <c r="N12" s="20" t="s">
        <v>27</v>
      </c>
      <c r="O12" s="58">
        <f>O8</f>
        <v>70.626197272843712</v>
      </c>
      <c r="P12" s="30">
        <f>-'Calculation &amp; EDEH'!D25</f>
        <v>-3.8368757643272654E-2</v>
      </c>
      <c r="Q12" s="60">
        <f>O13*(1+P13)/(1+P12)</f>
        <v>70.626310929756059</v>
      </c>
      <c r="R12" s="67"/>
      <c r="S12" s="58">
        <f>S8</f>
        <v>70.626197272843712</v>
      </c>
      <c r="T12" s="30">
        <f>-'Calculation &amp; EDEH'!D25</f>
        <v>-3.8368757643272654E-2</v>
      </c>
      <c r="U12" s="60">
        <f>S13*(1+T13)/(1+T12)</f>
        <v>70.626310929756059</v>
      </c>
      <c r="V12" s="67"/>
    </row>
    <row r="13" spans="2:22" x14ac:dyDescent="0.25">
      <c r="N13" s="20" t="s">
        <v>28</v>
      </c>
      <c r="O13" s="58">
        <f>O9</f>
        <v>70.626290387595915</v>
      </c>
      <c r="P13" s="30">
        <f>-'Calculation &amp; EDEH'!H25</f>
        <v>-3.8368477945969065E-2</v>
      </c>
      <c r="Q13" s="30">
        <f>O13*(1+P13)/(1+P13)</f>
        <v>70.626290387595915</v>
      </c>
      <c r="R13" s="59"/>
      <c r="S13" s="58">
        <f>S9</f>
        <v>70.626290387595915</v>
      </c>
      <c r="T13" s="30">
        <f>-'Calculation &amp; EDEH'!H25</f>
        <v>-3.8368477945969065E-2</v>
      </c>
      <c r="U13" s="30">
        <f>S13*(1+T13)/(1+T13)</f>
        <v>70.626290387595915</v>
      </c>
      <c r="V13" s="59"/>
    </row>
    <row r="14" spans="2:22" x14ac:dyDescent="0.25">
      <c r="N14" s="20" t="s">
        <v>29</v>
      </c>
      <c r="O14" s="58">
        <f>O10</f>
        <v>70.62628692215236</v>
      </c>
      <c r="P14" s="30">
        <f>-'Calculation &amp; EDEH'!L25</f>
        <v>-3.8368313646551008E-2</v>
      </c>
      <c r="Q14" s="30">
        <f>O13*(1+P13)/(1+P14)</f>
        <v>70.626278320753102</v>
      </c>
      <c r="R14" s="59"/>
      <c r="S14" s="58">
        <f>S10</f>
        <v>70.62628692215236</v>
      </c>
      <c r="T14" s="30">
        <f>-'Calculation &amp; EDEH'!L25</f>
        <v>-3.8368313646551008E-2</v>
      </c>
      <c r="U14" s="30">
        <f>S13*(1+T13)/(1+T14)</f>
        <v>70.626278320753102</v>
      </c>
      <c r="V14" s="59"/>
    </row>
    <row r="15" spans="2:22" x14ac:dyDescent="0.25">
      <c r="N15" s="65"/>
      <c r="O15" s="60"/>
      <c r="P15" s="60"/>
      <c r="Q15" s="63"/>
      <c r="R15" s="67"/>
      <c r="S15" s="60"/>
      <c r="T15" s="60"/>
      <c r="U15" s="63"/>
      <c r="V15" s="67"/>
    </row>
    <row r="16" spans="2:22" x14ac:dyDescent="0.25">
      <c r="N16" s="20" t="s">
        <v>27</v>
      </c>
      <c r="O16" s="58">
        <f>O12</f>
        <v>70.626197272843712</v>
      </c>
      <c r="P16" s="30">
        <f>-'Calculation &amp; EDEH'!D27</f>
        <v>-5.9497356613277763E-2</v>
      </c>
      <c r="Q16" s="64">
        <f>O17*(1+P17)/(1+P16)</f>
        <v>70.626323345819628</v>
      </c>
      <c r="R16" s="67"/>
      <c r="S16" s="58">
        <f>S12</f>
        <v>70.626197272843712</v>
      </c>
      <c r="T16" s="30">
        <f>-'Calculation &amp; EDEH'!D27</f>
        <v>-5.9497356613277763E-2</v>
      </c>
      <c r="U16" s="64">
        <f>S17*(1+T17)/(1+T16)</f>
        <v>70.626323345819628</v>
      </c>
      <c r="V16" s="67"/>
    </row>
    <row r="17" spans="14:22" x14ac:dyDescent="0.25">
      <c r="N17" s="20" t="s">
        <v>28</v>
      </c>
      <c r="O17" s="58">
        <f>O13</f>
        <v>70.626290387595915</v>
      </c>
      <c r="P17" s="30">
        <f>-'Calculation &amp; EDEH'!H27</f>
        <v>-5.9496917721522845E-2</v>
      </c>
      <c r="Q17" s="64">
        <f>O17*(1+P17)/(1+P17)</f>
        <v>70.626290387595915</v>
      </c>
      <c r="R17" s="59"/>
      <c r="S17" s="58">
        <f>S13</f>
        <v>70.626290387595915</v>
      </c>
      <c r="T17" s="30">
        <f>-'Calculation &amp; EDEH'!H27</f>
        <v>-5.9496917721522845E-2</v>
      </c>
      <c r="U17" s="64">
        <f>S17*(1+T17)/(1+T17)</f>
        <v>70.626290387595915</v>
      </c>
      <c r="V17" s="59"/>
    </row>
    <row r="18" spans="14:22" x14ac:dyDescent="0.25">
      <c r="N18" s="20" t="s">
        <v>29</v>
      </c>
      <c r="O18" s="58">
        <f>O14</f>
        <v>70.62628692215236</v>
      </c>
      <c r="P18" s="30">
        <f>-'Calculation &amp; EDEH'!L27</f>
        <v>-5.9496631718245992E-2</v>
      </c>
      <c r="Q18" s="64">
        <f>O17*(1+P17)/(1+P18)</f>
        <v>70.626268910426177</v>
      </c>
      <c r="R18" s="59"/>
      <c r="S18" s="58">
        <f>S14</f>
        <v>70.62628692215236</v>
      </c>
      <c r="T18" s="30">
        <f>-'Calculation &amp; EDEH'!L27</f>
        <v>-5.9496631718245992E-2</v>
      </c>
      <c r="U18" s="64">
        <f>S17*(1+T17)/(1+T18)</f>
        <v>70.626268910426177</v>
      </c>
      <c r="V18" s="59"/>
    </row>
    <row r="48" spans="11:12" x14ac:dyDescent="0.25">
      <c r="K48" s="55"/>
      <c r="L48" s="55"/>
    </row>
    <row r="49" spans="12:12" ht="14.45" customHeight="1" x14ac:dyDescent="0.25">
      <c r="L49" s="49"/>
    </row>
    <row r="50" spans="12:12" x14ac:dyDescent="0.25">
      <c r="L50" s="1"/>
    </row>
  </sheetData>
  <mergeCells count="1">
    <mergeCell ref="B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42"/>
  <sheetViews>
    <sheetView workbookViewId="0"/>
  </sheetViews>
  <sheetFormatPr defaultRowHeight="15" x14ac:dyDescent="0.25"/>
  <cols>
    <col min="1" max="1" width="6.28515625" customWidth="1"/>
    <col min="2" max="2" width="13.42578125" customWidth="1"/>
    <col min="3" max="5" width="11.7109375" customWidth="1"/>
    <col min="6" max="6" width="13.85546875" customWidth="1"/>
    <col min="7" max="13" width="11.7109375" customWidth="1"/>
    <col min="14" max="14" width="10.140625" bestFit="1" customWidth="1"/>
    <col min="15" max="16" width="9.5703125" bestFit="1" customWidth="1"/>
  </cols>
  <sheetData>
    <row r="1" spans="2:13" x14ac:dyDescent="0.25">
      <c r="B1" s="31" t="s">
        <v>51</v>
      </c>
      <c r="C1" s="9"/>
      <c r="D1" s="9"/>
      <c r="E1" s="9"/>
      <c r="F1" s="9"/>
      <c r="G1" s="9"/>
      <c r="H1" s="8"/>
      <c r="I1" s="37"/>
      <c r="J1" s="9"/>
      <c r="K1" s="9"/>
      <c r="L1" s="9"/>
      <c r="M1" s="9"/>
    </row>
    <row r="2" spans="2:13" ht="25.5" x14ac:dyDescent="0.25">
      <c r="B2" s="44" t="s">
        <v>12</v>
      </c>
      <c r="C2" s="12" t="s">
        <v>1</v>
      </c>
      <c r="D2" s="18" t="s">
        <v>13</v>
      </c>
      <c r="E2" s="12" t="s">
        <v>50</v>
      </c>
      <c r="F2" s="12" t="s">
        <v>27</v>
      </c>
      <c r="G2" s="12" t="s">
        <v>28</v>
      </c>
      <c r="H2" s="12" t="s">
        <v>29</v>
      </c>
      <c r="I2" s="38"/>
      <c r="J2" s="32"/>
      <c r="K2" s="39"/>
      <c r="L2" s="39"/>
      <c r="M2" s="32"/>
    </row>
    <row r="3" spans="2:13" x14ac:dyDescent="0.25">
      <c r="B3" s="13"/>
      <c r="C3" s="28"/>
      <c r="D3" s="28">
        <v>0</v>
      </c>
      <c r="E3" s="28"/>
      <c r="F3" s="28"/>
      <c r="G3" s="28"/>
      <c r="H3" s="28"/>
      <c r="I3" s="40"/>
      <c r="J3" s="32"/>
      <c r="K3" s="11"/>
      <c r="L3" s="35"/>
      <c r="M3" s="32"/>
    </row>
    <row r="4" spans="2:13" x14ac:dyDescent="0.25">
      <c r="B4" s="20">
        <v>1</v>
      </c>
      <c r="C4" s="41">
        <v>11239243</v>
      </c>
      <c r="D4" s="28">
        <f>D3+C4</f>
        <v>11239243</v>
      </c>
      <c r="E4" s="87">
        <f>C4/D$8-(((D$8-D3)/D$8)^B$14-((D$8-D4)/D$8)^B$14)</f>
        <v>-0.23019722808971729</v>
      </c>
      <c r="F4" s="41">
        <v>63.934193416064474</v>
      </c>
      <c r="G4" s="41">
        <v>63.934329755379402</v>
      </c>
      <c r="H4" s="41">
        <v>63.934369135925756</v>
      </c>
      <c r="I4" s="33"/>
      <c r="J4" s="34"/>
      <c r="K4" s="11"/>
      <c r="L4" s="35"/>
      <c r="M4" s="33"/>
    </row>
    <row r="5" spans="2:13" x14ac:dyDescent="0.25">
      <c r="B5" s="20">
        <v>2</v>
      </c>
      <c r="C5" s="41">
        <v>11382030</v>
      </c>
      <c r="D5" s="28">
        <f>D4+C5</f>
        <v>22621273</v>
      </c>
      <c r="E5" s="87">
        <f>C5/D$8-(((D$8-D4)/D$8)^B$14-((D$8-D5)/D$8)^B$14)</f>
        <v>-9.2328434160845435E-2</v>
      </c>
      <c r="F5" s="41">
        <v>68.608309907449623</v>
      </c>
      <c r="G5" s="41">
        <v>68.608405096922922</v>
      </c>
      <c r="H5" s="41">
        <v>68.608406281214954</v>
      </c>
      <c r="I5" s="33"/>
      <c r="J5" s="34"/>
      <c r="K5" s="11"/>
      <c r="L5" s="35"/>
      <c r="M5" s="33"/>
    </row>
    <row r="6" spans="2:13" x14ac:dyDescent="0.25">
      <c r="B6" s="20">
        <v>3</v>
      </c>
      <c r="C6" s="41">
        <v>11090316</v>
      </c>
      <c r="D6" s="28">
        <f>D5+C6</f>
        <v>33711589</v>
      </c>
      <c r="E6" s="87">
        <f>C6/D$8-(((D$8-D5)/D$8)^B$14-((D$8-D6)/D$8)^B$14)</f>
        <v>2.7498412071550737E-2</v>
      </c>
      <c r="F6" s="41">
        <v>70.626094650399679</v>
      </c>
      <c r="G6" s="41">
        <v>70.626201058539152</v>
      </c>
      <c r="H6" s="41">
        <v>70.626181249818814</v>
      </c>
      <c r="I6" s="33"/>
      <c r="J6" s="34"/>
      <c r="K6" s="11"/>
      <c r="L6" s="35"/>
      <c r="M6" s="33"/>
    </row>
    <row r="7" spans="2:13" x14ac:dyDescent="0.25">
      <c r="B7" s="20">
        <v>4</v>
      </c>
      <c r="C7" s="41">
        <v>10895919</v>
      </c>
      <c r="D7" s="28">
        <f>D6+C7</f>
        <v>44607508</v>
      </c>
      <c r="E7" s="87">
        <f>C7/D$8-(((D$8-D6)/D$8)^B$14-((D$8-D7)/D$8)^B$14)</f>
        <v>0.11847949057234515</v>
      </c>
      <c r="F7" s="41">
        <v>74.159914071224264</v>
      </c>
      <c r="G7" s="41">
        <v>74.159977778935826</v>
      </c>
      <c r="H7" s="41">
        <v>74.159956719558579</v>
      </c>
      <c r="I7" s="33"/>
      <c r="J7" s="34"/>
      <c r="K7" s="11"/>
      <c r="L7" s="35"/>
      <c r="M7" s="33"/>
    </row>
    <row r="8" spans="2:13" x14ac:dyDescent="0.25">
      <c r="B8" s="20">
        <v>5</v>
      </c>
      <c r="C8" s="41">
        <v>10660559</v>
      </c>
      <c r="D8" s="28">
        <f>D7+C8</f>
        <v>55268067</v>
      </c>
      <c r="E8" s="87">
        <f>C8/D$8-(((D$8-D7)/D$8)^B$14-((D$8-D8)/D$8)^B$14)</f>
        <v>0.17654775960666685</v>
      </c>
      <c r="F8" s="41">
        <v>75.982207003107163</v>
      </c>
      <c r="G8" s="41">
        <v>75.982268558816756</v>
      </c>
      <c r="H8" s="41">
        <v>75.98224994165912</v>
      </c>
      <c r="I8" s="33"/>
      <c r="J8" s="34"/>
      <c r="K8" s="11"/>
      <c r="L8" s="35"/>
      <c r="M8" s="33"/>
    </row>
    <row r="9" spans="2:13" x14ac:dyDescent="0.25">
      <c r="B9" s="45" t="s">
        <v>18</v>
      </c>
      <c r="C9" s="25"/>
      <c r="D9" s="28"/>
      <c r="E9" s="16"/>
      <c r="F9" s="16">
        <f>SUMPRODUCT($C4:$C8,F4:F8)/SUM($C4:$C8)</f>
        <v>70.579503032388232</v>
      </c>
      <c r="G9" s="16">
        <f>SUMPRODUCT($C4:$C8,G4:G8)/SUM($C4:$C8)</f>
        <v>70.579596147140407</v>
      </c>
      <c r="H9" s="16">
        <f>SUMPRODUCT($C4:$C8,H4:H8)/SUM($C4:$C8)</f>
        <v>70.579592681696866</v>
      </c>
      <c r="I9" s="11"/>
      <c r="J9" s="11"/>
      <c r="K9" s="11"/>
      <c r="L9" s="11"/>
      <c r="M9" s="11"/>
    </row>
    <row r="10" spans="2:1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B11" s="6" t="s">
        <v>14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2:13" ht="14.45" customHeight="1" x14ac:dyDescent="0.25">
      <c r="B12" s="21"/>
      <c r="C12" s="21" t="s">
        <v>27</v>
      </c>
      <c r="D12" s="21"/>
      <c r="E12" s="21"/>
      <c r="F12" s="21"/>
      <c r="G12" s="21" t="s">
        <v>28</v>
      </c>
      <c r="H12" s="21"/>
      <c r="I12" s="21"/>
      <c r="J12" s="21"/>
      <c r="K12" s="21" t="s">
        <v>29</v>
      </c>
      <c r="L12" s="21"/>
      <c r="M12" s="21"/>
    </row>
    <row r="13" spans="2:13" ht="14.45" customHeight="1" x14ac:dyDescent="0.25">
      <c r="B13" s="42" t="s">
        <v>0</v>
      </c>
      <c r="C13" s="43" t="s">
        <v>15</v>
      </c>
      <c r="D13" s="43" t="s">
        <v>16</v>
      </c>
      <c r="E13" s="43" t="s">
        <v>17</v>
      </c>
      <c r="F13" s="43"/>
      <c r="G13" s="43" t="s">
        <v>15</v>
      </c>
      <c r="H13" s="43" t="s">
        <v>16</v>
      </c>
      <c r="I13" s="43" t="s">
        <v>17</v>
      </c>
      <c r="J13" s="43"/>
      <c r="K13" s="43" t="s">
        <v>15</v>
      </c>
      <c r="L13" s="43" t="s">
        <v>16</v>
      </c>
      <c r="M13" s="43" t="s">
        <v>17</v>
      </c>
    </row>
    <row r="14" spans="2:13" x14ac:dyDescent="0.25">
      <c r="B14" s="10">
        <v>2.5</v>
      </c>
      <c r="C14" s="89">
        <f>F9-E14</f>
        <v>67.488452250977829</v>
      </c>
      <c r="D14" s="89">
        <f>E14/F9</f>
        <v>4.3795303857437871E-2</v>
      </c>
      <c r="E14" s="89">
        <f>SUMPRODUCT(E4:E8,F4:F8)</f>
        <v>3.0910507814104005</v>
      </c>
      <c r="F14" s="89"/>
      <c r="G14" s="89">
        <f>G9-I14</f>
        <v>67.488564197722695</v>
      </c>
      <c r="H14" s="89">
        <f>I14/G9</f>
        <v>4.3794979259638912E-2</v>
      </c>
      <c r="I14" s="89">
        <f>SUMPRODUCT(E4:E8,G4:G8)</f>
        <v>3.0910319494177045</v>
      </c>
      <c r="J14" s="89"/>
      <c r="K14" s="89">
        <f>H9-M14</f>
        <v>67.488576233545714</v>
      </c>
      <c r="L14" s="89">
        <f>M14/H9</f>
        <v>4.3794761781796664E-2</v>
      </c>
      <c r="M14" s="89">
        <f>SUMPRODUCT(E4:E8,H4:H8)</f>
        <v>3.0910164481511533</v>
      </c>
    </row>
    <row r="15" spans="2:13" x14ac:dyDescent="0.25">
      <c r="B15" s="24">
        <v>1</v>
      </c>
      <c r="C15" s="85">
        <v>70.579503032388232</v>
      </c>
      <c r="D15" s="85">
        <v>0</v>
      </c>
      <c r="E15" s="85">
        <v>0</v>
      </c>
      <c r="F15" s="30"/>
      <c r="G15" s="85">
        <v>70.579596147140407</v>
      </c>
      <c r="H15" s="85">
        <v>0</v>
      </c>
      <c r="I15" s="85">
        <v>0</v>
      </c>
      <c r="J15" s="30"/>
      <c r="K15" s="85">
        <v>70.579592681696866</v>
      </c>
      <c r="L15" s="85">
        <v>0</v>
      </c>
      <c r="M15" s="85">
        <v>0</v>
      </c>
    </row>
    <row r="16" spans="2:13" x14ac:dyDescent="0.25">
      <c r="B16" s="24">
        <v>1.2</v>
      </c>
      <c r="C16" s="85">
        <v>69.959720613479476</v>
      </c>
      <c r="D16" s="85">
        <v>8.7813372477890637E-3</v>
      </c>
      <c r="E16" s="85">
        <v>0.61978241890875196</v>
      </c>
      <c r="F16" s="30"/>
      <c r="G16" s="85">
        <v>69.959817498143764</v>
      </c>
      <c r="H16" s="85">
        <v>8.7812722490585617E-3</v>
      </c>
      <c r="I16" s="85">
        <v>0.61977864899664459</v>
      </c>
      <c r="J16" s="30"/>
      <c r="K16" s="85">
        <v>69.959816576190434</v>
      </c>
      <c r="L16" s="85">
        <v>8.7812366430269056E-3</v>
      </c>
      <c r="M16" s="85">
        <v>0.61977610550643014</v>
      </c>
    </row>
    <row r="17" spans="2:16" x14ac:dyDescent="0.25">
      <c r="B17" s="24">
        <v>1.4</v>
      </c>
      <c r="C17" s="85">
        <v>69.427449931681608</v>
      </c>
      <c r="D17" s="85">
        <v>1.6322771501776693E-2</v>
      </c>
      <c r="E17" s="85">
        <v>1.1520531007066284</v>
      </c>
      <c r="F17" s="30"/>
      <c r="G17" s="85">
        <v>69.427550064384633</v>
      </c>
      <c r="H17" s="85">
        <v>1.632265053421468E-2</v>
      </c>
      <c r="I17" s="85">
        <v>1.1520460827557777</v>
      </c>
      <c r="J17" s="30"/>
      <c r="K17" s="85">
        <v>69.427551524628569</v>
      </c>
      <c r="L17" s="85">
        <v>1.6322581546536045E-2</v>
      </c>
      <c r="M17" s="85">
        <v>1.1520411570682958</v>
      </c>
    </row>
    <row r="18" spans="2:16" x14ac:dyDescent="0.25">
      <c r="B18" s="24">
        <v>1.6</v>
      </c>
      <c r="C18" s="85">
        <v>68.96645179373273</v>
      </c>
      <c r="D18" s="85">
        <v>2.2854386462813337E-2</v>
      </c>
      <c r="E18" s="85">
        <v>1.6130512386555065</v>
      </c>
      <c r="F18" s="30"/>
      <c r="G18" s="85">
        <v>68.966554742233399</v>
      </c>
      <c r="H18" s="85">
        <v>2.2854216982826536E-2</v>
      </c>
      <c r="I18" s="85">
        <v>1.6130414049070145</v>
      </c>
      <c r="J18" s="30"/>
      <c r="K18" s="85">
        <v>68.966558430506751</v>
      </c>
      <c r="L18" s="85">
        <v>2.2854116748231419E-2</v>
      </c>
      <c r="M18" s="85">
        <v>1.6130342511901201</v>
      </c>
    </row>
    <row r="19" spans="2:16" x14ac:dyDescent="0.25">
      <c r="B19" s="24">
        <v>1.8</v>
      </c>
      <c r="C19" s="85">
        <v>68.563991020207482</v>
      </c>
      <c r="D19" s="85">
        <v>2.8556619494130533E-2</v>
      </c>
      <c r="E19" s="85">
        <v>2.0155120121807428</v>
      </c>
      <c r="F19" s="30"/>
      <c r="G19" s="85">
        <v>68.564096425408408</v>
      </c>
      <c r="H19" s="85">
        <v>2.8556407683747568E-2</v>
      </c>
      <c r="I19" s="85">
        <v>2.0154997217320005</v>
      </c>
      <c r="J19" s="30"/>
      <c r="K19" s="85">
        <v>68.564102195803514</v>
      </c>
      <c r="L19" s="85">
        <v>2.8556278228792066E-2</v>
      </c>
      <c r="M19" s="85">
        <v>2.015490485893352</v>
      </c>
    </row>
    <row r="20" spans="2:16" x14ac:dyDescent="0.25">
      <c r="B20" s="24">
        <v>2</v>
      </c>
      <c r="C20" s="85">
        <v>68.210008795611344</v>
      </c>
      <c r="D20" s="85">
        <v>3.3571988112321469E-2</v>
      </c>
      <c r="E20" s="85">
        <v>2.3694942367768945</v>
      </c>
      <c r="F20" s="30"/>
      <c r="G20" s="85">
        <v>68.210116358210868</v>
      </c>
      <c r="H20" s="85">
        <v>3.3571739118339237E-2</v>
      </c>
      <c r="I20" s="85">
        <v>2.3694797889295387</v>
      </c>
      <c r="J20" s="30"/>
      <c r="K20" s="85">
        <v>68.210124073599644</v>
      </c>
      <c r="L20" s="85">
        <v>3.3571582352184534E-2</v>
      </c>
      <c r="M20" s="85">
        <v>2.3694686080972271</v>
      </c>
    </row>
    <row r="21" spans="2:16" x14ac:dyDescent="0.25">
      <c r="B21" s="24">
        <v>2.5</v>
      </c>
      <c r="C21" s="85">
        <v>67.488452250977829</v>
      </c>
      <c r="D21" s="85">
        <v>4.3795303857437871E-2</v>
      </c>
      <c r="E21" s="85">
        <v>3.0910507814104005</v>
      </c>
      <c r="F21" s="30"/>
      <c r="G21" s="85">
        <v>67.488564197722695</v>
      </c>
      <c r="H21" s="85">
        <v>4.3794979259638912E-2</v>
      </c>
      <c r="I21" s="85">
        <v>3.0910319494177045</v>
      </c>
      <c r="J21" s="30"/>
      <c r="K21" s="85">
        <v>67.488576233545714</v>
      </c>
      <c r="L21" s="85">
        <v>4.3794761781796664E-2</v>
      </c>
      <c r="M21" s="85">
        <v>3.0910164481511533</v>
      </c>
    </row>
    <row r="22" spans="2:16" x14ac:dyDescent="0.25">
      <c r="B22" s="24">
        <v>3</v>
      </c>
      <c r="C22" s="85">
        <v>66.935967489676628</v>
      </c>
      <c r="D22" s="85">
        <v>5.1623139667611811E-2</v>
      </c>
      <c r="E22" s="85">
        <v>3.643535542711609</v>
      </c>
      <c r="F22" s="30"/>
      <c r="G22" s="85">
        <v>66.936082787730328</v>
      </c>
      <c r="H22" s="85">
        <v>5.16227572599635E-2</v>
      </c>
      <c r="I22" s="85">
        <v>3.6435133594100844</v>
      </c>
      <c r="J22" s="30"/>
      <c r="K22" s="85">
        <v>66.93609847353116</v>
      </c>
      <c r="L22" s="85">
        <v>5.1622488452112647E-2</v>
      </c>
      <c r="M22" s="85">
        <v>3.6434942081657109</v>
      </c>
    </row>
    <row r="23" spans="2:16" s="1" customFormat="1" x14ac:dyDescent="0.25">
      <c r="B23" s="4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O23" s="46"/>
      <c r="P23" s="46"/>
    </row>
    <row r="24" spans="2:16" s="1" customFormat="1" x14ac:dyDescent="0.25">
      <c r="D24" s="46"/>
      <c r="E24" s="46"/>
      <c r="K24" s="48"/>
      <c r="L24" s="48"/>
      <c r="O24" s="46"/>
      <c r="P24" s="46"/>
    </row>
    <row r="25" spans="2:16" s="1" customFormat="1" x14ac:dyDescent="0.25">
      <c r="D25" s="46"/>
      <c r="E25" s="46"/>
      <c r="K25" s="49"/>
      <c r="L25" s="49"/>
      <c r="O25" s="46"/>
      <c r="P25" s="46"/>
    </row>
    <row r="26" spans="2:16" s="1" customFormat="1" x14ac:dyDescent="0.25">
      <c r="D26" s="46"/>
      <c r="E26" s="46"/>
      <c r="O26" s="46"/>
      <c r="P26" s="46"/>
    </row>
    <row r="27" spans="2:16" s="1" customFormat="1" x14ac:dyDescent="0.25">
      <c r="D27" s="46"/>
      <c r="E27" s="46"/>
      <c r="O27" s="46"/>
      <c r="P27" s="46"/>
    </row>
    <row r="28" spans="2:16" s="1" customFormat="1" x14ac:dyDescent="0.25">
      <c r="D28" s="46"/>
      <c r="E28" s="46"/>
      <c r="O28" s="46"/>
      <c r="P28" s="46"/>
    </row>
    <row r="29" spans="2:16" s="1" customFormat="1" x14ac:dyDescent="0.25">
      <c r="D29" s="46"/>
      <c r="E29" s="46"/>
      <c r="O29" s="46"/>
      <c r="P29" s="46"/>
    </row>
    <row r="30" spans="2:16" s="1" customFormat="1" x14ac:dyDescent="0.25">
      <c r="D30" s="46"/>
      <c r="E30" s="46"/>
      <c r="O30" s="46"/>
      <c r="P30" s="46"/>
    </row>
    <row r="31" spans="2:16" s="1" customFormat="1" x14ac:dyDescent="0.25">
      <c r="D31" s="46"/>
      <c r="E31" s="46"/>
      <c r="O31" s="46"/>
      <c r="P31" s="46"/>
    </row>
    <row r="32" spans="2:16" s="1" customFormat="1" x14ac:dyDescent="0.25">
      <c r="D32" s="46"/>
      <c r="E32" s="46"/>
      <c r="N32" s="53"/>
      <c r="O32" s="46"/>
      <c r="P32" s="46"/>
    </row>
    <row r="33" spans="2:16" s="1" customFormat="1" x14ac:dyDescent="0.25">
      <c r="D33" s="46"/>
      <c r="E33" s="46"/>
      <c r="O33" s="46"/>
      <c r="P33" s="46"/>
    </row>
    <row r="34" spans="2:16" s="1" customFormat="1" x14ac:dyDescent="0.25">
      <c r="D34" s="46"/>
      <c r="E34" s="46"/>
      <c r="O34" s="46"/>
      <c r="P34" s="46"/>
    </row>
    <row r="35" spans="2:16" s="1" customFormat="1" x14ac:dyDescent="0.25">
      <c r="B35" s="46"/>
      <c r="C35" s="46"/>
      <c r="D35" s="46"/>
      <c r="E35" s="46"/>
      <c r="O35" s="46"/>
      <c r="P35" s="46"/>
    </row>
    <row r="37" spans="2:16" ht="14.45" customHeight="1" x14ac:dyDescent="0.25"/>
    <row r="38" spans="2:16" s="1" customFormat="1" ht="14.45" customHeight="1" x14ac:dyDescent="0.25"/>
    <row r="39" spans="2:16" s="1" customFormat="1" ht="14.45" customHeight="1" x14ac:dyDescent="0.25"/>
    <row r="40" spans="2:16" s="1" customFormat="1" ht="14.45" customHeight="1" x14ac:dyDescent="0.25"/>
    <row r="41" spans="2:16" s="1" customFormat="1" ht="14.45" customHeight="1" x14ac:dyDescent="0.25">
      <c r="I41" s="50"/>
      <c r="M41" s="49"/>
    </row>
    <row r="42" spans="2:16" x14ac:dyDescent="0.25">
      <c r="O42" s="46"/>
      <c r="P42" s="46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1"/>
  <sheetViews>
    <sheetView workbookViewId="0"/>
  </sheetViews>
  <sheetFormatPr defaultRowHeight="15" x14ac:dyDescent="0.25"/>
  <cols>
    <col min="1" max="1" width="6.140625" customWidth="1"/>
    <col min="2" max="5" width="11.7109375" customWidth="1"/>
    <col min="6" max="6" width="10.7109375" style="51" customWidth="1"/>
    <col min="7" max="7" width="5.85546875" style="51" customWidth="1"/>
    <col min="8" max="12" width="11.7109375" style="51" customWidth="1"/>
    <col min="13" max="13" width="14.42578125" style="51" customWidth="1"/>
    <col min="14" max="14" width="12.140625" style="51" customWidth="1"/>
  </cols>
  <sheetData>
    <row r="1" spans="13:15" x14ac:dyDescent="0.25">
      <c r="M1" s="98" t="s">
        <v>46</v>
      </c>
      <c r="N1" s="98"/>
    </row>
    <row r="2" spans="13:15" ht="17.25" customHeight="1" x14ac:dyDescent="0.25">
      <c r="M2" s="98"/>
      <c r="N2" s="98"/>
      <c r="O2" s="46"/>
    </row>
    <row r="3" spans="13:15" x14ac:dyDescent="0.25">
      <c r="M3" s="94" t="s">
        <v>30</v>
      </c>
      <c r="N3" s="96" t="s">
        <v>31</v>
      </c>
      <c r="O3" s="46"/>
    </row>
    <row r="4" spans="13:15" x14ac:dyDescent="0.25">
      <c r="M4" s="95"/>
      <c r="N4" s="95"/>
    </row>
    <row r="5" spans="13:15" x14ac:dyDescent="0.25">
      <c r="M5" s="30">
        <f>'Calculation &amp; EDIEH'!G15-'Calculation &amp; EDIEH'!C15</f>
        <v>9.3114752175438298E-5</v>
      </c>
      <c r="N5" s="30">
        <f>'Calculation &amp; EDIEH'!K15-'Calculation &amp; EDIEH'!C15</f>
        <v>8.9649308634420777E-5</v>
      </c>
    </row>
    <row r="6" spans="13:15" x14ac:dyDescent="0.25">
      <c r="M6" s="30">
        <f>'Calculation &amp; EDIEH'!G16-'Calculation &amp; EDIEH'!C16</f>
        <v>9.6884664287699707E-5</v>
      </c>
      <c r="N6" s="30">
        <f>'Calculation &amp; EDIEH'!K16-'Calculation &amp; EDIEH'!C16</f>
        <v>9.596271095801967E-5</v>
      </c>
      <c r="O6" s="1"/>
    </row>
    <row r="7" spans="13:15" x14ac:dyDescent="0.25">
      <c r="M7" s="30">
        <f>'Calculation &amp; EDIEH'!G17-'Calculation &amp; EDIEH'!C17</f>
        <v>1.0013270302522415E-4</v>
      </c>
      <c r="N7" s="30">
        <f>'Calculation &amp; EDIEH'!K17-'Calculation &amp; EDIEH'!C17</f>
        <v>1.0159294696165944E-4</v>
      </c>
      <c r="O7" s="1"/>
    </row>
    <row r="8" spans="13:15" x14ac:dyDescent="0.25">
      <c r="M8" s="30">
        <f>'Calculation &amp; EDIEH'!G18-'Calculation &amp; EDIEH'!C18</f>
        <v>1.0294850066827621E-4</v>
      </c>
      <c r="N8" s="30">
        <f>'Calculation &amp; EDIEH'!K18-'Calculation &amp; EDIEH'!C18</f>
        <v>1.066367740207852E-4</v>
      </c>
      <c r="O8" s="1"/>
    </row>
    <row r="9" spans="13:15" x14ac:dyDescent="0.25">
      <c r="M9" s="30">
        <f>'Calculation &amp; EDIEH'!G19-'Calculation &amp; EDIEH'!C19</f>
        <v>1.0540520092661154E-4</v>
      </c>
      <c r="N9" s="30">
        <f>'Calculation &amp; EDIEH'!K19-'Calculation &amp; EDIEH'!C19</f>
        <v>1.111755960323535E-4</v>
      </c>
      <c r="O9" s="1"/>
    </row>
    <row r="10" spans="13:15" x14ac:dyDescent="0.25">
      <c r="M10" s="30">
        <f>'Calculation &amp; EDIEH'!G20-'Calculation &amp; EDIEH'!C20</f>
        <v>1.0756259952415803E-4</v>
      </c>
      <c r="N10" s="30">
        <f>'Calculation &amp; EDIEH'!K20-'Calculation &amp; EDIEH'!C20</f>
        <v>1.1527798830002212E-4</v>
      </c>
    </row>
    <row r="11" spans="13:15" x14ac:dyDescent="0.25">
      <c r="M11" s="30">
        <f>'Calculation &amp; EDIEH'!G21-'Calculation &amp; EDIEH'!C21</f>
        <v>1.1194674486603162E-4</v>
      </c>
      <c r="N11" s="30">
        <f>'Calculation &amp; EDIEH'!K21-'Calculation &amp; EDIEH'!C21</f>
        <v>1.2398256788515027E-4</v>
      </c>
    </row>
    <row r="12" spans="13:15" x14ac:dyDescent="0.25">
      <c r="M12" s="30">
        <f>'Calculation &amp; EDIEH'!G22-'Calculation &amp; EDIEH'!C22</f>
        <v>1.1529805370003032E-4</v>
      </c>
      <c r="N12" s="30">
        <f>'Calculation &amp; EDIEH'!K22-'Calculation &amp; EDIEH'!C22</f>
        <v>1.3098385453247374E-4</v>
      </c>
    </row>
    <row r="18" spans="1:13" x14ac:dyDescent="0.25">
      <c r="A18" s="1"/>
      <c r="D18" s="46"/>
      <c r="E18" s="46"/>
      <c r="F18" s="56"/>
      <c r="G18" s="55"/>
      <c r="H18" s="55"/>
      <c r="I18" s="55"/>
      <c r="J18" s="56"/>
      <c r="K18" s="55"/>
      <c r="L18" s="55"/>
    </row>
    <row r="19" spans="1:13" ht="26.45" customHeight="1" x14ac:dyDescent="0.25">
      <c r="A19" s="1"/>
      <c r="D19" s="46"/>
      <c r="E19" s="46"/>
      <c r="F19" s="69"/>
      <c r="G19" s="49"/>
      <c r="H19" s="49"/>
      <c r="I19" s="49"/>
      <c r="J19" s="69"/>
      <c r="K19" s="49"/>
      <c r="L19" s="49"/>
    </row>
    <row r="20" spans="1:13" x14ac:dyDescent="0.25">
      <c r="A20" s="1"/>
      <c r="D20" s="46"/>
      <c r="E20" s="46"/>
      <c r="F20" s="70"/>
      <c r="G20" s="71"/>
      <c r="H20" s="72"/>
      <c r="I20" s="72"/>
    </row>
    <row r="21" spans="1:13" x14ac:dyDescent="0.25">
      <c r="A21" s="1"/>
      <c r="D21" s="46"/>
      <c r="E21" s="46"/>
      <c r="F21" s="70"/>
      <c r="G21" s="71"/>
      <c r="H21" s="72"/>
      <c r="I21" s="71"/>
      <c r="J21" s="71"/>
    </row>
    <row r="22" spans="1:13" x14ac:dyDescent="0.25">
      <c r="A22" s="1"/>
      <c r="D22" s="46"/>
      <c r="E22" s="46"/>
      <c r="F22" s="70"/>
      <c r="G22" s="71"/>
      <c r="H22" s="72"/>
      <c r="I22" s="71"/>
      <c r="J22" s="71"/>
    </row>
    <row r="23" spans="1:13" x14ac:dyDescent="0.25">
      <c r="A23" s="1"/>
      <c r="D23" s="46"/>
      <c r="E23" s="46"/>
    </row>
    <row r="24" spans="1:13" x14ac:dyDescent="0.25">
      <c r="A24" s="1"/>
      <c r="E24" s="46"/>
      <c r="F24" s="70"/>
      <c r="G24" s="71"/>
      <c r="H24" s="72"/>
    </row>
    <row r="25" spans="1:13" x14ac:dyDescent="0.25">
      <c r="A25" s="1"/>
      <c r="E25" s="46"/>
      <c r="F25" s="70"/>
      <c r="G25" s="71"/>
      <c r="H25" s="72"/>
      <c r="I25" s="72"/>
      <c r="J25" s="72"/>
    </row>
    <row r="26" spans="1:13" x14ac:dyDescent="0.25">
      <c r="F26" s="70"/>
      <c r="G26" s="71"/>
      <c r="H26" s="72"/>
      <c r="I26" s="72"/>
      <c r="J26" s="72"/>
    </row>
    <row r="27" spans="1:13" x14ac:dyDescent="0.25">
      <c r="I27" s="55"/>
    </row>
    <row r="28" spans="1:13" x14ac:dyDescent="0.25">
      <c r="A28" s="1"/>
      <c r="E28" s="1"/>
      <c r="F28" s="70"/>
      <c r="G28" s="71"/>
      <c r="H28" s="72"/>
      <c r="I28" s="73"/>
    </row>
    <row r="29" spans="1:13" x14ac:dyDescent="0.25">
      <c r="A29" s="1"/>
      <c r="E29" s="1"/>
      <c r="F29" s="70"/>
      <c r="G29" s="71"/>
      <c r="H29" s="72"/>
      <c r="I29" s="73"/>
      <c r="J29" s="72"/>
    </row>
    <row r="30" spans="1:13" x14ac:dyDescent="0.25">
      <c r="A30" s="1"/>
      <c r="E30" s="1"/>
      <c r="F30" s="70"/>
      <c r="G30" s="71"/>
      <c r="H30" s="72"/>
      <c r="I30" s="73"/>
      <c r="J30" s="72"/>
    </row>
    <row r="31" spans="1:13" x14ac:dyDescent="0.25">
      <c r="A31" s="1"/>
      <c r="E31" s="1"/>
      <c r="I31" s="50"/>
      <c r="M31" s="49"/>
    </row>
  </sheetData>
  <mergeCells count="3">
    <mergeCell ref="M3:M4"/>
    <mergeCell ref="N3:N4"/>
    <mergeCell ref="M1:N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17"/>
  <sheetViews>
    <sheetView workbookViewId="0"/>
  </sheetViews>
  <sheetFormatPr defaultRowHeight="15" x14ac:dyDescent="0.25"/>
  <cols>
    <col min="1" max="1" width="6" customWidth="1"/>
    <col min="2" max="6" width="11.7109375" customWidth="1"/>
    <col min="7" max="7" width="6.140625" customWidth="1"/>
    <col min="8" max="12" width="11.7109375" customWidth="1"/>
    <col min="13" max="13" width="6.42578125" customWidth="1"/>
    <col min="16" max="16" width="11.140625" customWidth="1"/>
    <col min="17" max="17" width="12.28515625" customWidth="1"/>
  </cols>
  <sheetData>
    <row r="1" spans="2:18" ht="30.75" customHeight="1" x14ac:dyDescent="0.35">
      <c r="B1" s="97" t="s">
        <v>48</v>
      </c>
      <c r="C1" s="97"/>
      <c r="D1" s="97"/>
      <c r="E1" s="97"/>
      <c r="F1" s="97"/>
      <c r="G1" s="97"/>
      <c r="H1" s="97"/>
      <c r="I1" s="97"/>
      <c r="J1" s="97"/>
      <c r="K1" s="97"/>
      <c r="L1" s="97"/>
      <c r="N1" s="6" t="s">
        <v>47</v>
      </c>
      <c r="O1" s="36"/>
      <c r="P1" s="36"/>
      <c r="Q1" s="48"/>
      <c r="R1" s="52"/>
    </row>
    <row r="2" spans="2:18" x14ac:dyDescent="0.25">
      <c r="N2" s="42"/>
      <c r="O2" s="43" t="s">
        <v>20</v>
      </c>
      <c r="P2" s="43" t="s">
        <v>21</v>
      </c>
      <c r="Q2" s="54" t="s">
        <v>22</v>
      </c>
      <c r="R2" s="57"/>
    </row>
    <row r="3" spans="2:18" x14ac:dyDescent="0.25">
      <c r="N3" s="20" t="s">
        <v>27</v>
      </c>
      <c r="O3" s="58">
        <f>'Calculation &amp; EDIEH'!F9</f>
        <v>70.579503032388232</v>
      </c>
      <c r="P3" s="30">
        <f>-'Calculation &amp; EDIEH'!D15</f>
        <v>0</v>
      </c>
      <c r="Q3" s="59">
        <f>O4</f>
        <v>70.579596147140407</v>
      </c>
      <c r="R3" s="60">
        <v>0</v>
      </c>
    </row>
    <row r="4" spans="2:18" x14ac:dyDescent="0.25">
      <c r="N4" s="20" t="s">
        <v>28</v>
      </c>
      <c r="O4" s="58">
        <f>'Calculation &amp; EDIEH'!G9</f>
        <v>70.579596147140407</v>
      </c>
      <c r="P4" s="30">
        <f>-'Calculation &amp; EDIEH'!H15</f>
        <v>0</v>
      </c>
      <c r="Q4" s="61">
        <f>O4</f>
        <v>70.579596147140407</v>
      </c>
      <c r="R4" s="61">
        <v>-0.5</v>
      </c>
    </row>
    <row r="5" spans="2:18" x14ac:dyDescent="0.25">
      <c r="N5" s="20" t="s">
        <v>29</v>
      </c>
      <c r="O5" s="58">
        <f>'Calculation &amp; EDIEH'!H9</f>
        <v>70.579592681696866</v>
      </c>
      <c r="P5" s="30">
        <f>-'Calculation &amp; EDIEH'!L15</f>
        <v>0</v>
      </c>
      <c r="Q5" s="61">
        <f>O4</f>
        <v>70.579596147140407</v>
      </c>
      <c r="R5" s="61">
        <v>-1</v>
      </c>
    </row>
    <row r="6" spans="2:18" x14ac:dyDescent="0.25">
      <c r="N6" s="65"/>
      <c r="O6" s="60"/>
      <c r="P6" s="60"/>
      <c r="Q6" s="60"/>
      <c r="R6" s="60"/>
    </row>
    <row r="7" spans="2:18" x14ac:dyDescent="0.25">
      <c r="N7" s="20" t="s">
        <v>27</v>
      </c>
      <c r="O7" s="58">
        <f>O3</f>
        <v>70.579503032388232</v>
      </c>
      <c r="P7" s="30">
        <f>-'Calculation &amp; EDIEH'!D16</f>
        <v>-8.7813372477890637E-3</v>
      </c>
      <c r="Q7" s="60">
        <f>O8*(1+P8)/(1+P7)</f>
        <v>70.579600775366572</v>
      </c>
      <c r="R7" s="60"/>
    </row>
    <row r="8" spans="2:18" x14ac:dyDescent="0.25">
      <c r="N8" s="20" t="s">
        <v>28</v>
      </c>
      <c r="O8" s="58">
        <f>O4</f>
        <v>70.579596147140407</v>
      </c>
      <c r="P8" s="30">
        <f>-'Calculation &amp; EDIEH'!H16</f>
        <v>-8.7812722490585617E-3</v>
      </c>
      <c r="Q8" s="62">
        <f>O8*(1+P8)/(1+P8)</f>
        <v>70.579596147140407</v>
      </c>
      <c r="R8" s="59"/>
    </row>
    <row r="9" spans="2:18" x14ac:dyDescent="0.25">
      <c r="N9" s="20" t="s">
        <v>29</v>
      </c>
      <c r="O9" s="58">
        <f>O5</f>
        <v>70.579592681696866</v>
      </c>
      <c r="P9" s="30">
        <f>-'Calculation &amp; EDIEH'!L16</f>
        <v>-8.7812366430269056E-3</v>
      </c>
      <c r="Q9" s="60">
        <f>O8*(1+P8)/(1+P9)</f>
        <v>70.579593611817799</v>
      </c>
      <c r="R9" s="59"/>
    </row>
    <row r="10" spans="2:18" x14ac:dyDescent="0.25">
      <c r="N10" s="65"/>
      <c r="O10" s="60"/>
      <c r="P10" s="60"/>
      <c r="Q10" s="60"/>
      <c r="R10" s="60"/>
    </row>
    <row r="11" spans="2:18" x14ac:dyDescent="0.25">
      <c r="N11" s="20" t="s">
        <v>27</v>
      </c>
      <c r="O11" s="58">
        <f>O7</f>
        <v>70.579503032388232</v>
      </c>
      <c r="P11" s="30">
        <f>-'Calculation &amp; EDIEH'!D20</f>
        <v>-3.3571988112321469E-2</v>
      </c>
      <c r="Q11" s="60">
        <f>O12*(1+P12)/(1+P11)</f>
        <v>70.579614331520915</v>
      </c>
      <c r="R11" s="60"/>
    </row>
    <row r="12" spans="2:18" x14ac:dyDescent="0.25">
      <c r="N12" s="20" t="s">
        <v>28</v>
      </c>
      <c r="O12" s="58">
        <f>O8</f>
        <v>70.579596147140407</v>
      </c>
      <c r="P12" s="30">
        <f>-'Calculation &amp; EDIEH'!H20</f>
        <v>-3.3571739118339237E-2</v>
      </c>
      <c r="Q12" s="30">
        <f>O12*(1+P12)/(1+P12)</f>
        <v>70.579596147140407</v>
      </c>
      <c r="R12" s="59"/>
    </row>
    <row r="13" spans="2:18" x14ac:dyDescent="0.25">
      <c r="N13" s="20" t="s">
        <v>29</v>
      </c>
      <c r="O13" s="58">
        <f>O9</f>
        <v>70.579592681696866</v>
      </c>
      <c r="P13" s="30">
        <f>-'Calculation &amp; EDIEH'!L20</f>
        <v>-3.3571582352184534E-2</v>
      </c>
      <c r="Q13" s="30">
        <f>O12*(1+P12)/(1+P13)</f>
        <v>70.579584698292578</v>
      </c>
      <c r="R13" s="59"/>
    </row>
    <row r="14" spans="2:18" x14ac:dyDescent="0.25">
      <c r="N14" s="65"/>
      <c r="O14" s="60"/>
      <c r="P14" s="60"/>
      <c r="Q14" s="63"/>
      <c r="R14" s="60"/>
    </row>
    <row r="15" spans="2:18" x14ac:dyDescent="0.25">
      <c r="N15" s="20" t="s">
        <v>27</v>
      </c>
      <c r="O15" s="58">
        <f>O11</f>
        <v>70.579503032388232</v>
      </c>
      <c r="P15" s="30">
        <f>-'Calculation &amp; EDIEH'!D22</f>
        <v>-5.1623139667611811E-2</v>
      </c>
      <c r="Q15" s="64">
        <f>O16*(1+P16)/(1+P15)</f>
        <v>70.579624606478163</v>
      </c>
      <c r="R15" s="60"/>
    </row>
    <row r="16" spans="2:18" x14ac:dyDescent="0.25">
      <c r="N16" s="20" t="s">
        <v>28</v>
      </c>
      <c r="O16" s="58">
        <f>O12</f>
        <v>70.579596147140407</v>
      </c>
      <c r="P16" s="30">
        <f>-'Calculation &amp; EDIEH'!H22</f>
        <v>-5.16227572599635E-2</v>
      </c>
      <c r="Q16" s="64">
        <f>O16*(1+P16)/(1+P16)</f>
        <v>70.579596147140407</v>
      </c>
      <c r="R16" s="59"/>
    </row>
    <row r="17" spans="14:18" x14ac:dyDescent="0.25">
      <c r="N17" s="20" t="s">
        <v>29</v>
      </c>
      <c r="O17" s="58">
        <f>O13</f>
        <v>70.579592681696866</v>
      </c>
      <c r="P17" s="30">
        <f>-'Calculation &amp; EDIEH'!L22</f>
        <v>-5.1622488452112647E-2</v>
      </c>
      <c r="Q17" s="64">
        <f>O16*(1+P16)/(1+P17)</f>
        <v>70.579576142079844</v>
      </c>
      <c r="R17" s="59"/>
    </row>
  </sheetData>
  <mergeCells count="1">
    <mergeCell ref="B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Title Sheet</vt:lpstr>
      <vt:lpstr>Calculation &amp; EDEH</vt:lpstr>
      <vt:lpstr>inequality aversion &amp; EDEH</vt:lpstr>
      <vt:lpstr>equity plane &amp; EDEH</vt:lpstr>
      <vt:lpstr>Calculation &amp; EDIEH</vt:lpstr>
      <vt:lpstr>SES-inequality aversion &amp; EDIEH</vt:lpstr>
      <vt:lpstr>equity plane &amp; EDIEH</vt:lpstr>
    </vt:vector>
  </TitlesOfParts>
  <Company>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 Ourti</dc:creator>
  <cp:lastModifiedBy>Richard</cp:lastModifiedBy>
  <dcterms:created xsi:type="dcterms:W3CDTF">2018-04-10T20:03:56Z</dcterms:created>
  <dcterms:modified xsi:type="dcterms:W3CDTF">2020-09-19T10:19:57Z</dcterms:modified>
</cp:coreProperties>
</file>